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meier\Documents\2026_2025_grundlagen_stroemungstechnik\2026_IU\cfd\"/>
    </mc:Choice>
  </mc:AlternateContent>
  <xr:revisionPtr revIDLastSave="0" documentId="13_ncr:1_{F641F8E0-8006-4E16-A879-168DA7B07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A_1">Tabelle1!$C$16</definedName>
    <definedName name="A_2">Tabelle1!$E$16</definedName>
    <definedName name="c_1">Tabelle1!$A$16</definedName>
    <definedName name="c_2">Tabelle1!$G$16</definedName>
    <definedName name="D_1">Tabelle1!$B$16</definedName>
    <definedName name="D_2">Tabelle1!$D$16</definedName>
    <definedName name="p_1">Tabelle1!$H$16</definedName>
    <definedName name="rho">Tabelle1!$F$16</definedName>
    <definedName name="rho_wasser">Tabelle1!$F$18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N10" i="1"/>
  <c r="P28" i="1" a="1"/>
  <c r="P28" i="1" s="1"/>
  <c r="N8" i="1"/>
  <c r="C17" i="1"/>
  <c r="E17" i="1"/>
  <c r="L8" i="1"/>
  <c r="E8" i="1"/>
  <c r="C8" i="1"/>
  <c r="J4" i="1"/>
  <c r="E4" i="1"/>
  <c r="C4" i="1"/>
  <c r="E28" i="1"/>
  <c r="E27" i="1"/>
  <c r="N18" i="1"/>
  <c r="R18" i="1"/>
  <c r="N16" i="1"/>
  <c r="E18" i="1"/>
  <c r="C18" i="1"/>
  <c r="E16" i="1"/>
  <c r="C16" i="1"/>
  <c r="G17" i="1" s="1"/>
  <c r="J16" i="1" l="1"/>
  <c r="G4" i="1"/>
  <c r="I4" i="1" s="1"/>
  <c r="G8" i="1"/>
  <c r="J18" i="1"/>
  <c r="K22" i="1" s="1"/>
  <c r="J17" i="1"/>
  <c r="P18" i="1"/>
  <c r="E25" i="1"/>
  <c r="G18" i="1"/>
  <c r="G16" i="1"/>
  <c r="K4" i="1" l="1"/>
  <c r="J8" i="1"/>
  <c r="K8" i="1" s="1"/>
  <c r="M8" i="1" s="1"/>
  <c r="O8" i="1" s="1"/>
  <c r="O9" i="1" s="1"/>
  <c r="O18" i="1"/>
  <c r="S18" i="1" s="1"/>
  <c r="P16" i="1"/>
  <c r="Q16" i="1" s="1"/>
  <c r="O16" i="1"/>
  <c r="Q1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<sst xmlns="http://schemas.openxmlformats.org/spreadsheetml/2006/main" count="78" uniqueCount="48">
  <si>
    <t>c_1</t>
  </si>
  <si>
    <t>m/s</t>
  </si>
  <si>
    <t>D_1</t>
  </si>
  <si>
    <t>m</t>
  </si>
  <si>
    <t>A_1</t>
  </si>
  <si>
    <t>m^2</t>
  </si>
  <si>
    <t>D_2</t>
  </si>
  <si>
    <t>A_2</t>
  </si>
  <si>
    <t>rho</t>
  </si>
  <si>
    <t>kg/m^3</t>
  </si>
  <si>
    <t>c_2</t>
  </si>
  <si>
    <t>p_1</t>
  </si>
  <si>
    <t>p_2</t>
  </si>
  <si>
    <t>Pa</t>
  </si>
  <si>
    <t>p_2_CFD</t>
  </si>
  <si>
    <t>Fehler %</t>
  </si>
  <si>
    <t>openining am eintritt</t>
  </si>
  <si>
    <t>grobes netz ohne prismen</t>
  </si>
  <si>
    <t>reibunsfreie wand</t>
  </si>
  <si>
    <t>hohe turbulenz am ein- und austritt</t>
  </si>
  <si>
    <t>dp_tot_1</t>
  </si>
  <si>
    <t>dp_tot_2</t>
  </si>
  <si>
    <t>dp_verlust</t>
  </si>
  <si>
    <t>zeta</t>
  </si>
  <si>
    <t>qv</t>
  </si>
  <si>
    <t>m^3/h</t>
  </si>
  <si>
    <t>delta_dp_tot</t>
  </si>
  <si>
    <t>ohneVerluste</t>
  </si>
  <si>
    <t>A1/A2</t>
  </si>
  <si>
    <t>schweizer fn</t>
  </si>
  <si>
    <t>Geschwindigkeit vor Einbau</t>
  </si>
  <si>
    <t>FK</t>
  </si>
  <si>
    <t>Geschwindigkeit hinter Einbau</t>
  </si>
  <si>
    <t>c [m/s]</t>
  </si>
  <si>
    <t>rho[kg/m^3)</t>
  </si>
  <si>
    <t>p1_tot</t>
  </si>
  <si>
    <t>p2_tot</t>
  </si>
  <si>
    <t>p2</t>
  </si>
  <si>
    <t>p2_CFD</t>
  </si>
  <si>
    <t>p1_tot-p2_tot</t>
  </si>
  <si>
    <t>Frank Kameier 05082026</t>
  </si>
  <si>
    <t>dp_verlust [Pa]</t>
  </si>
  <si>
    <t xml:space="preserve"> und feineres Netz</t>
  </si>
  <si>
    <t>ok</t>
  </si>
  <si>
    <t>mit CFD nicht möglich</t>
  </si>
  <si>
    <t>Varianten gerechnet</t>
  </si>
  <si>
    <t>mit Verlust (p2_tot wird kleiner dp_verlust)</t>
  </si>
  <si>
    <t>% Abweichung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</si>
</sst>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1" fontId="0" fillId="3" borderId="0" xfId="0" applyNumberFormat="1" applyFill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24</xdr:row>
      <xdr:rowOff>123825</xdr:rowOff>
    </xdr:from>
    <xdr:to>
      <xdr:col>13</xdr:col>
      <xdr:colOff>279473</xdr:colOff>
      <xdr:row>28</xdr:row>
      <xdr:rowOff>38870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feld 3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7315200" y="4695825"/>
              <a:ext cx="2870273" cy="677045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de-DE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</m:t>
                            </m:r>
                          </m:sub>
                        </m:sSub>
                      </m:num>
                      <m:den>
                        <m:r>
                          <a:rPr lang="de-DE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𝜌</m:t>
                        </m:r>
                      </m:den>
                    </m:f>
                    <m:r>
                      <a:rPr lang="de-DE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de-DE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𝜌</m:t>
                        </m:r>
                      </m:den>
                    </m:f>
                    <m:r>
                      <a:rPr lang="de-DE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Sup>
                      <m:sSubSupPr>
                        <m:ctrlP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</m:t>
                        </m:r>
                      </m:e>
                      <m:sub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  <m:f>
                      <m:fPr>
                        <m:ctrlP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𝐴</m:t>
                            </m:r>
                          </m:e>
                          <m:sub>
                            <m: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𝐴</m:t>
                            </m:r>
                          </m:e>
                          <m:sub>
                            <m:r>
                              <a:rPr lang="de-DE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</m:t>
                            </m:r>
                          </m:sub>
                        </m:sSub>
                      </m:den>
                    </m:f>
                    <m:r>
                      <a:rPr lang="de-DE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</m:t>
                    </m:r>
                    <m:sSubSup>
                      <m:sSubSupPr>
                        <m:ctrlP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</m:t>
                        </m:r>
                      </m:e>
                      <m:sub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  <m:sSup>
                      <m:sSupPr>
                        <m:ctrlP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de-DE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de-DE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𝐴</m:t>
                                    </m:r>
                                  </m:e>
                                  <m:sub>
                                    <m:r>
                                      <a:rPr lang="de-DE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1</m:t>
                                    </m:r>
                                  </m:sub>
                                </m:sSub>
                              </m:num>
                              <m:den>
                                <m:sSub>
                                  <m:sSubPr>
                                    <m:ctrlPr>
                                      <a:rPr lang="de-DE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de-DE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𝐴</m:t>
                                    </m:r>
                                  </m:e>
                                  <m:sub>
                                    <m:r>
                                      <a:rPr lang="de-DE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3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</m:e>
                      <m:sup>
                        <m:r>
                          <a:rPr lang="de-DE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de-DE"/>
            </a:p>
          </xdr:txBody>
        </xdr:sp>
      </mc:Choice>
      <mc:Fallback>
        <xdr:sp macro="" textlink="">
          <xdr:nvSpPr>
            <xdr:cNvPr id="2" name="Textfeld 3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7315200" y="4695825"/>
              <a:ext cx="2870273" cy="677045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𝑝_3/𝜌</a:t>
              </a:r>
              <a:r>
                <a:rPr lang="de-DE" i="0">
                  <a:latin typeface="Cambria Math" panose="02040503050406030204" pitchFamily="18" charset="0"/>
                </a:rPr>
                <a:t>=</a:t>
              </a:r>
              <a:r>
                <a:rPr lang="de-DE" i="0">
                  <a:latin typeface="Cambria Math" panose="02040503050406030204" pitchFamily="18" charset="0"/>
                  <a:ea typeface="Cambria Math" panose="02040503050406030204" pitchFamily="18" charset="0"/>
                </a:rPr>
                <a:t>𝑝_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1/</a:t>
              </a:r>
              <a:r>
                <a:rPr lang="de-DE" i="0">
                  <a:latin typeface="Cambria Math" panose="02040503050406030204" pitchFamily="18" charset="0"/>
                  <a:ea typeface="Cambria Math" panose="02040503050406030204" pitchFamily="18" charset="0"/>
                </a:rPr>
                <a:t>𝜌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+</a:t>
              </a:r>
              <a:r>
                <a:rPr lang="de-DE" i="0">
                  <a:latin typeface="Cambria Math" panose="02040503050406030204" pitchFamily="18" charset="0"/>
                  <a:ea typeface="Cambria Math" panose="02040503050406030204" pitchFamily="18" charset="0"/>
                </a:rPr>
                <a:t>𝑐_1^2  𝐴_1/𝐴_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3 −</a:t>
              </a:r>
              <a:r>
                <a:rPr lang="de-DE" i="0">
                  <a:latin typeface="Cambria Math" panose="02040503050406030204" pitchFamily="18" charset="0"/>
                  <a:ea typeface="Cambria Math" panose="02040503050406030204" pitchFamily="18" charset="0"/>
                </a:rPr>
                <a:t>𝑐_1^2 (𝐴_1/𝐴_</a:t>
              </a:r>
              <a:r>
                <a:rPr lang="de-DE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3 )^</a:t>
              </a:r>
              <a:r>
                <a:rPr lang="de-DE" i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de-DE"/>
            </a:p>
          </xdr:txBody>
        </xdr:sp>
      </mc:Fallback>
    </mc:AlternateContent>
    <xdr:clientData/>
  </xdr:twoCellAnchor>
  <xdr:twoCellAnchor editAs="oneCell">
    <xdr:from>
      <xdr:col>17</xdr:col>
      <xdr:colOff>628650</xdr:colOff>
      <xdr:row>18</xdr:row>
      <xdr:rowOff>161925</xdr:rowOff>
    </xdr:from>
    <xdr:to>
      <xdr:col>20</xdr:col>
      <xdr:colOff>161925</xdr:colOff>
      <xdr:row>23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EBD1E77-8EBA-1EF0-E47D-18B1A578D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82650" y="2828925"/>
          <a:ext cx="1819275" cy="790575"/>
        </a:xfrm>
        <a:prstGeom prst="rect">
          <a:avLst/>
        </a:prstGeom>
      </xdr:spPr>
    </xdr:pic>
    <xdr:clientData/>
  </xdr:twoCellAnchor>
  <xdr:twoCellAnchor editAs="oneCell">
    <xdr:from>
      <xdr:col>14</xdr:col>
      <xdr:colOff>723900</xdr:colOff>
      <xdr:row>19</xdr:row>
      <xdr:rowOff>19050</xdr:rowOff>
    </xdr:from>
    <xdr:to>
      <xdr:col>17</xdr:col>
      <xdr:colOff>409575</xdr:colOff>
      <xdr:row>22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43901E6-6290-1112-6CE4-5469737E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0" y="3448050"/>
          <a:ext cx="197167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activeCell="R10" sqref="R10"/>
    </sheetView>
  </sheetViews>
  <sheetFormatPr baseColWidth="10" defaultRowHeight="15" x14ac:dyDescent="0.25"/>
  <sheetData>
    <row r="1" spans="1:19" x14ac:dyDescent="0.25">
      <c r="A1" t="s">
        <v>27</v>
      </c>
      <c r="Q1" t="s">
        <v>40</v>
      </c>
    </row>
    <row r="2" spans="1:19" x14ac:dyDescent="0.25">
      <c r="A2" t="s">
        <v>1</v>
      </c>
      <c r="B2" t="s">
        <v>3</v>
      </c>
      <c r="C2" t="s">
        <v>5</v>
      </c>
      <c r="D2" t="s">
        <v>3</v>
      </c>
      <c r="E2" t="s">
        <v>5</v>
      </c>
      <c r="F2" t="s">
        <v>9</v>
      </c>
      <c r="G2" t="s">
        <v>1</v>
      </c>
      <c r="H2" t="s">
        <v>13</v>
      </c>
    </row>
    <row r="3" spans="1:19" x14ac:dyDescent="0.25">
      <c r="A3" t="s">
        <v>0</v>
      </c>
      <c r="B3" t="s">
        <v>2</v>
      </c>
      <c r="C3" t="s">
        <v>4</v>
      </c>
      <c r="D3" t="s">
        <v>6</v>
      </c>
      <c r="E3" t="s">
        <v>7</v>
      </c>
      <c r="F3" t="s">
        <v>8</v>
      </c>
      <c r="G3" t="s">
        <v>10</v>
      </c>
      <c r="H3" t="s">
        <v>11</v>
      </c>
      <c r="I3" t="s">
        <v>37</v>
      </c>
      <c r="J3" t="s">
        <v>35</v>
      </c>
      <c r="K3" t="s">
        <v>36</v>
      </c>
    </row>
    <row r="4" spans="1:19" x14ac:dyDescent="0.25">
      <c r="A4">
        <v>10</v>
      </c>
      <c r="B4">
        <v>0.5</v>
      </c>
      <c r="C4">
        <f>B4^2*PI()/4</f>
        <v>0.19634954084936207</v>
      </c>
      <c r="D4">
        <v>1</v>
      </c>
      <c r="E4">
        <f>D4^2*PI()/4</f>
        <v>0.78539816339744828</v>
      </c>
      <c r="F4">
        <v>997</v>
      </c>
      <c r="G4">
        <f>A4*C4/E4</f>
        <v>2.5</v>
      </c>
      <c r="H4">
        <v>0</v>
      </c>
      <c r="I4">
        <f>rho_wasser*(A4^2/2-G4^2/2)</f>
        <v>46734.375</v>
      </c>
      <c r="J4">
        <f>F4*A4^2/2</f>
        <v>49850</v>
      </c>
      <c r="K4">
        <f>G4^2/2*F4+I4</f>
        <v>49850</v>
      </c>
      <c r="M4" t="s">
        <v>44</v>
      </c>
      <c r="P4" s="4" t="s">
        <v>43</v>
      </c>
    </row>
    <row r="6" spans="1:19" x14ac:dyDescent="0.25">
      <c r="A6" t="s">
        <v>46</v>
      </c>
      <c r="O6" t="s">
        <v>39</v>
      </c>
    </row>
    <row r="7" spans="1:19" x14ac:dyDescent="0.25">
      <c r="J7" t="s">
        <v>22</v>
      </c>
      <c r="K7" t="s">
        <v>37</v>
      </c>
      <c r="L7" t="s">
        <v>35</v>
      </c>
      <c r="M7" t="s">
        <v>36</v>
      </c>
      <c r="N7" t="s">
        <v>38</v>
      </c>
      <c r="O7" t="s">
        <v>22</v>
      </c>
    </row>
    <row r="8" spans="1:19" x14ac:dyDescent="0.25">
      <c r="A8">
        <v>10</v>
      </c>
      <c r="B8">
        <v>0.5</v>
      </c>
      <c r="C8">
        <f>B8^2*PI()/4</f>
        <v>0.19634954084936207</v>
      </c>
      <c r="D8">
        <v>1</v>
      </c>
      <c r="E8">
        <f>D8^2*PI()/4</f>
        <v>0.78539816339744828</v>
      </c>
      <c r="F8">
        <v>997</v>
      </c>
      <c r="G8">
        <f>A8*C8/E8</f>
        <v>2.5</v>
      </c>
      <c r="H8">
        <v>0</v>
      </c>
      <c r="J8" s="1">
        <f>F8*P18*G8^2/2</f>
        <v>28040.625</v>
      </c>
      <c r="K8" s="1">
        <f>I4-J8</f>
        <v>18693.75</v>
      </c>
      <c r="L8">
        <f>A8^2/2*rho_wasser</f>
        <v>49850</v>
      </c>
      <c r="M8" s="1">
        <f>F8*G8^2/2+K8</f>
        <v>21809.375</v>
      </c>
      <c r="N8" s="6">
        <f>31373.3-3115.37</f>
        <v>28257.93</v>
      </c>
      <c r="O8" s="6">
        <f>L8-M8</f>
        <v>28040.625</v>
      </c>
      <c r="P8" s="4" t="s">
        <v>43</v>
      </c>
    </row>
    <row r="9" spans="1:19" x14ac:dyDescent="0.25">
      <c r="J9" s="1"/>
      <c r="K9" s="1"/>
      <c r="M9" s="1"/>
      <c r="N9" s="1"/>
      <c r="O9" s="7">
        <f>(N8-O8)/O8*100</f>
        <v>0.77496489468405316</v>
      </c>
      <c r="P9" t="s">
        <v>47</v>
      </c>
    </row>
    <row r="10" spans="1:19" x14ac:dyDescent="0.25">
      <c r="J10" s="1"/>
      <c r="K10" s="1"/>
      <c r="M10" s="1"/>
      <c r="N10" s="1">
        <f>33534-4078</f>
        <v>29456</v>
      </c>
      <c r="O10" s="7">
        <f>(N10-O8)/O8*100</f>
        <v>5.0475872060626319</v>
      </c>
      <c r="P10" t="s">
        <v>47</v>
      </c>
    </row>
    <row r="11" spans="1:19" x14ac:dyDescent="0.25">
      <c r="J11" s="1"/>
      <c r="K11" s="1"/>
      <c r="M11" s="1"/>
      <c r="N11" s="1"/>
      <c r="O11" s="1"/>
    </row>
    <row r="12" spans="1:19" x14ac:dyDescent="0.25">
      <c r="J12" s="1"/>
      <c r="K12" s="1"/>
      <c r="M12" s="1"/>
      <c r="N12" s="1"/>
      <c r="O12" s="1"/>
    </row>
    <row r="13" spans="1:19" x14ac:dyDescent="0.25">
      <c r="A13" t="s">
        <v>45</v>
      </c>
    </row>
    <row r="14" spans="1:19" x14ac:dyDescent="0.25">
      <c r="A14" t="s">
        <v>1</v>
      </c>
      <c r="B14" t="s">
        <v>3</v>
      </c>
      <c r="C14" t="s">
        <v>5</v>
      </c>
      <c r="D14" t="s">
        <v>3</v>
      </c>
      <c r="E14" t="s">
        <v>5</v>
      </c>
      <c r="F14" t="s">
        <v>9</v>
      </c>
      <c r="G14" t="s">
        <v>1</v>
      </c>
      <c r="H14" t="s">
        <v>13</v>
      </c>
      <c r="I14" t="s">
        <v>13</v>
      </c>
      <c r="J14" t="s">
        <v>13</v>
      </c>
      <c r="R14" t="s">
        <v>25</v>
      </c>
    </row>
    <row r="15" spans="1:19" x14ac:dyDescent="0.25">
      <c r="A15" t="s">
        <v>0</v>
      </c>
      <c r="B15" t="s">
        <v>2</v>
      </c>
      <c r="C15" t="s">
        <v>4</v>
      </c>
      <c r="D15" t="s">
        <v>6</v>
      </c>
      <c r="E15" t="s">
        <v>7</v>
      </c>
      <c r="F15" t="s">
        <v>8</v>
      </c>
      <c r="G15" t="s">
        <v>10</v>
      </c>
      <c r="H15" t="s">
        <v>11</v>
      </c>
      <c r="I15" t="s">
        <v>14</v>
      </c>
      <c r="J15" t="s">
        <v>12</v>
      </c>
      <c r="K15" t="s">
        <v>15</v>
      </c>
      <c r="N15" t="s">
        <v>20</v>
      </c>
      <c r="O15" t="s">
        <v>21</v>
      </c>
      <c r="P15" t="s">
        <v>23</v>
      </c>
      <c r="Q15" t="s">
        <v>22</v>
      </c>
      <c r="R15" t="s">
        <v>24</v>
      </c>
      <c r="S15" t="s">
        <v>26</v>
      </c>
    </row>
    <row r="16" spans="1:19" x14ac:dyDescent="0.25">
      <c r="A16">
        <v>10</v>
      </c>
      <c r="B16">
        <v>0.5</v>
      </c>
      <c r="C16">
        <f>D_1^2*PI()/4</f>
        <v>0.19634954084936207</v>
      </c>
      <c r="D16">
        <v>1</v>
      </c>
      <c r="E16">
        <f>D_2^2*PI()/4</f>
        <v>0.78539816339744828</v>
      </c>
      <c r="F16">
        <v>1.18</v>
      </c>
      <c r="G16">
        <f>c_1*A_1/A_2</f>
        <v>2.5</v>
      </c>
      <c r="H16" s="1">
        <v>0</v>
      </c>
      <c r="I16">
        <v>18.3</v>
      </c>
      <c r="J16" s="1">
        <f>rho*(c_1^2*A_1/A_2-c_1^2*(A_1/A_2)^2)</f>
        <v>22.125</v>
      </c>
      <c r="K16" s="2"/>
      <c r="N16">
        <f>c_1^2/2*rho</f>
        <v>59</v>
      </c>
      <c r="O16">
        <f>c_2^2/2*rho+J16</f>
        <v>25.8125</v>
      </c>
      <c r="P16">
        <f>(c_1/c_2-1)^2</f>
        <v>9</v>
      </c>
      <c r="Q16">
        <f>c_2^2/2*rho*P16</f>
        <v>33.1875</v>
      </c>
    </row>
    <row r="17" spans="1:20" x14ac:dyDescent="0.25">
      <c r="A17">
        <v>10</v>
      </c>
      <c r="B17">
        <v>0.5</v>
      </c>
      <c r="C17">
        <f>D_1^2*PI()/4</f>
        <v>0.19634954084936207</v>
      </c>
      <c r="D17">
        <v>2</v>
      </c>
      <c r="E17">
        <f>D_2^2*PI()/4</f>
        <v>0.78539816339744828</v>
      </c>
      <c r="F17">
        <v>1.18</v>
      </c>
      <c r="G17">
        <f>c_1*A_1/A_2</f>
        <v>2.5</v>
      </c>
      <c r="H17" s="1">
        <v>1</v>
      </c>
      <c r="I17">
        <v>17.7</v>
      </c>
      <c r="J17" s="1">
        <f>rho*(c_1^2*A_1/A_2-c_1^2*(A_1/A_2)^2)</f>
        <v>22.125</v>
      </c>
      <c r="L17" t="s">
        <v>16</v>
      </c>
    </row>
    <row r="18" spans="1:20" x14ac:dyDescent="0.25">
      <c r="A18">
        <v>10</v>
      </c>
      <c r="B18">
        <v>0.5</v>
      </c>
      <c r="C18">
        <f>D_1^2*PI()/4</f>
        <v>0.19634954084936207</v>
      </c>
      <c r="D18">
        <v>1</v>
      </c>
      <c r="E18">
        <f>D_2^2*PI()/4</f>
        <v>0.78539816339744828</v>
      </c>
      <c r="F18">
        <v>997</v>
      </c>
      <c r="G18">
        <f>c_1*A_1/A_2</f>
        <v>2.5</v>
      </c>
      <c r="H18" s="1">
        <v>0</v>
      </c>
      <c r="I18">
        <v>11800</v>
      </c>
      <c r="J18" s="3">
        <f>rho_wasser*(c_1^2*A_1/A_2-c_1^2*(A_1/A_2)^2)</f>
        <v>18693.75</v>
      </c>
      <c r="K18" s="2"/>
      <c r="N18">
        <f>A18^2/2*rho_wasser</f>
        <v>49850</v>
      </c>
      <c r="O18">
        <f>G18^2/2*rho_wasser+J18</f>
        <v>21809.375</v>
      </c>
      <c r="P18">
        <f>(E18/C18-1)^2</f>
        <v>9</v>
      </c>
      <c r="Q18" s="1">
        <f>c_2^2/2*rho_wasser*P16</f>
        <v>28040.625</v>
      </c>
      <c r="R18" s="1">
        <f>A18*B18^2*PI()/4*3600</f>
        <v>7068.5834705770349</v>
      </c>
      <c r="S18" s="1">
        <f>N18-O18</f>
        <v>28040.625</v>
      </c>
      <c r="T18" t="s">
        <v>43</v>
      </c>
    </row>
    <row r="19" spans="1:20" x14ac:dyDescent="0.25">
      <c r="I19">
        <v>15000</v>
      </c>
      <c r="L19" t="s">
        <v>17</v>
      </c>
    </row>
    <row r="20" spans="1:20" x14ac:dyDescent="0.25">
      <c r="I20">
        <v>11340</v>
      </c>
      <c r="L20" t="s">
        <v>18</v>
      </c>
    </row>
    <row r="21" spans="1:20" x14ac:dyDescent="0.25">
      <c r="I21">
        <v>11833</v>
      </c>
      <c r="L21" t="s">
        <v>19</v>
      </c>
    </row>
    <row r="22" spans="1:20" x14ac:dyDescent="0.25">
      <c r="I22" s="4">
        <v>18460</v>
      </c>
      <c r="K22" s="5">
        <f>(J18-I22)/J18*100</f>
        <v>1.2504179204279506</v>
      </c>
      <c r="L22" t="s">
        <v>42</v>
      </c>
    </row>
    <row r="25" spans="1:20" x14ac:dyDescent="0.25">
      <c r="D25" t="s">
        <v>28</v>
      </c>
      <c r="E25">
        <f>A_1/A_2</f>
        <v>0.25</v>
      </c>
    </row>
    <row r="26" spans="1:20" x14ac:dyDescent="0.25">
      <c r="B26" t="s">
        <v>34</v>
      </c>
      <c r="C26" t="s">
        <v>33</v>
      </c>
      <c r="D26" t="s">
        <v>23</v>
      </c>
      <c r="E26" t="s">
        <v>41</v>
      </c>
    </row>
    <row r="27" spans="1:20" x14ac:dyDescent="0.25">
      <c r="A27" t="s">
        <v>29</v>
      </c>
      <c r="B27">
        <v>997</v>
      </c>
      <c r="C27">
        <v>10</v>
      </c>
      <c r="D27">
        <v>0.56299999999999994</v>
      </c>
      <c r="E27" s="1">
        <f>C27^2/2*D27*B27</f>
        <v>28065.55</v>
      </c>
      <c r="F27" t="s">
        <v>30</v>
      </c>
    </row>
    <row r="28" spans="1:20" x14ac:dyDescent="0.25">
      <c r="A28" t="s">
        <v>31</v>
      </c>
      <c r="B28">
        <v>997</v>
      </c>
      <c r="C28">
        <v>2.5</v>
      </c>
      <c r="D28">
        <v>9</v>
      </c>
      <c r="E28" s="1">
        <f>C28^2/2*B28*D28</f>
        <v>28040.625</v>
      </c>
      <c r="F28" t="s">
        <v>32</v>
      </c>
      <c r="P28" t="str" cm="1">
        <f t="array" aca="1" ref="P28" ca="1">_xlfn.TEXTAFTER(_xlfn.TEXTBEFORE(CELL("dateiname", A1), "]"), "[")</f>
        <v>borda_carnot_050826.xlsx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9</vt:i4>
      </vt:variant>
    </vt:vector>
  </HeadingPairs>
  <TitlesOfParts>
    <vt:vector size="10" baseType="lpstr">
      <vt:lpstr>Tabelle1</vt:lpstr>
      <vt:lpstr>A_1</vt:lpstr>
      <vt:lpstr>A_2</vt:lpstr>
      <vt:lpstr>c_1</vt:lpstr>
      <vt:lpstr>c_2</vt:lpstr>
      <vt:lpstr>D_1</vt:lpstr>
      <vt:lpstr>D_2</vt:lpstr>
      <vt:lpstr>p_1</vt:lpstr>
      <vt:lpstr>rho</vt:lpstr>
      <vt:lpstr>rho_wasser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Kameier</dc:creator>
  <cp:lastModifiedBy>Kameier, Frank</cp:lastModifiedBy>
  <dcterms:created xsi:type="dcterms:W3CDTF">2020-04-06T16:01:40Z</dcterms:created>
  <dcterms:modified xsi:type="dcterms:W3CDTF">2026-08-06T13:27:30Z</dcterms:modified>
</cp:coreProperties>
</file>