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eier\Documents\2026_2025_grundlagen_stroemungstechnik\2026_IU\cfd\"/>
    </mc:Choice>
  </mc:AlternateContent>
  <xr:revisionPtr revIDLastSave="0" documentId="13_ncr:1_{55C70592-3896-4352-9031-2C479BB519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rechnungen" sheetId="1" r:id="rId1"/>
  </sheets>
  <definedNames>
    <definedName name="c_f">Berechnungen!$B$30</definedName>
    <definedName name="c_laminar">Berechnungen!$B$11</definedName>
    <definedName name="c_turbulent">Berechnungen!$B$15</definedName>
    <definedName name="D_rohr">Berechnungen!$B$2</definedName>
    <definedName name="epsilon">Berechnungen!$B$54</definedName>
    <definedName name="L_gesamt">Berechnungen!$B$43</definedName>
    <definedName name="L_rohr_aus">Berechnungen!$B$39</definedName>
    <definedName name="L_rohr_bogen">Berechnungen!$B$42</definedName>
    <definedName name="L_rohr_ein">Berechnungen!$B$38</definedName>
    <definedName name="lambda">Berechnungen!#REF!</definedName>
    <definedName name="lambda_laminar">Berechnungen!$B$44</definedName>
    <definedName name="lambda_turbulent">Berechnungen!$B$56</definedName>
    <definedName name="nue">Berechnungen!$B$6</definedName>
    <definedName name="R_innen">Berechnungen!$B$40</definedName>
    <definedName name="R_mitte">Berechnungen!$B$41</definedName>
    <definedName name="Re_laminar">Berechnungen!$B$10</definedName>
    <definedName name="Re_turbulent">Berechnungen!$B$14</definedName>
    <definedName name="rho">Berechnungen!$B$7</definedName>
    <definedName name="tau_w">Berechnungen!$B$24</definedName>
    <definedName name="U">Berechnungen!$B$20</definedName>
    <definedName name="u_tau">Berechnungen!$B$25</definedName>
    <definedName name="x">Berechnungen!$B$21</definedName>
    <definedName name="zeta">Berechnungen!$B$58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1" l="1"/>
  <c r="J60" i="1"/>
  <c r="B14" i="1"/>
  <c r="B15" i="1"/>
  <c r="B64" i="1" s="1"/>
  <c r="B61" i="1"/>
  <c r="G49" i="1"/>
  <c r="B63" i="1"/>
  <c r="B62" i="1"/>
  <c r="B47" i="1"/>
  <c r="B46" i="1"/>
  <c r="B44" i="1"/>
  <c r="B41" i="1"/>
  <c r="B42" i="1" s="1"/>
  <c r="B11" i="1"/>
  <c r="B48" i="1" s="1"/>
  <c r="E61" i="1" l="1"/>
  <c r="E48" i="1"/>
  <c r="B21" i="1" l="1"/>
  <c r="B55" i="1" l="1"/>
  <c r="B20" i="1" l="1"/>
  <c r="B59" i="1"/>
  <c r="B43" i="1" l="1"/>
  <c r="B45" i="1" s="1"/>
  <c r="G50" i="1" s="1"/>
  <c r="B24" i="1"/>
  <c r="B30" i="1" l="1"/>
  <c r="B31" i="1" s="1"/>
  <c r="B25" i="1"/>
  <c r="B27" i="1" s="1"/>
  <c r="G15" i="1" s="1"/>
  <c r="B32" i="1" l="1"/>
  <c r="B56" i="1"/>
  <c r="B57" i="1"/>
  <c r="B60" i="1"/>
  <c r="G63" i="1"/>
</calcChain>
</file>

<file path=xl/sharedStrings.xml><?xml version="1.0" encoding="utf-8"?>
<sst xmlns="http://schemas.openxmlformats.org/spreadsheetml/2006/main" count="176" uniqueCount="98">
  <si>
    <t>nue</t>
  </si>
  <si>
    <t>rho</t>
  </si>
  <si>
    <t>U</t>
  </si>
  <si>
    <t>m/s</t>
  </si>
  <si>
    <t>kg/m^3</t>
  </si>
  <si>
    <t>m^2/s</t>
  </si>
  <si>
    <t>x</t>
  </si>
  <si>
    <t>m</t>
  </si>
  <si>
    <t>tau_w</t>
  </si>
  <si>
    <t>u_tau</t>
  </si>
  <si>
    <t>Y</t>
  </si>
  <si>
    <t>c_f</t>
  </si>
  <si>
    <t>tau_w_cf</t>
  </si>
  <si>
    <t>mit Y+=1</t>
  </si>
  <si>
    <t>Materialkonstanten</t>
  </si>
  <si>
    <t>einzugebende Größen</t>
  </si>
  <si>
    <t>Frank Kameier</t>
  </si>
  <si>
    <t>FH Düsseldorf</t>
  </si>
  <si>
    <t>http://ifs.mv.fh-duesseldorf.de</t>
  </si>
  <si>
    <t>frank.kameier@fh-duesseldorf.de</t>
  </si>
  <si>
    <t>laminar</t>
  </si>
  <si>
    <t>Re_laminar</t>
  </si>
  <si>
    <t>turbulent</t>
  </si>
  <si>
    <t>Re_turbulent</t>
  </si>
  <si>
    <t>L_rohr_ein</t>
  </si>
  <si>
    <t>L_rohr_aus</t>
  </si>
  <si>
    <t>L_rohr_bogen</t>
  </si>
  <si>
    <t>R_innen</t>
  </si>
  <si>
    <t>R_mitte</t>
  </si>
  <si>
    <t>L_gesamt</t>
  </si>
  <si>
    <t>delta_p_laminar</t>
  </si>
  <si>
    <t>lambda_laminar</t>
  </si>
  <si>
    <t>c_laminar</t>
  </si>
  <si>
    <t>c_turbulent</t>
  </si>
  <si>
    <t>Pa</t>
  </si>
  <si>
    <t>lambda_turbulent</t>
  </si>
  <si>
    <t>zeta</t>
  </si>
  <si>
    <t>epsilon</t>
  </si>
  <si>
    <t>delta_p_turbulent</t>
  </si>
  <si>
    <t>epsilon/D</t>
  </si>
  <si>
    <t>delta_p_rohr</t>
  </si>
  <si>
    <t>delta_p_kruemmer</t>
  </si>
  <si>
    <t>Netz</t>
  </si>
  <si>
    <t>minGröße</t>
  </si>
  <si>
    <t>maxFlächeng</t>
  </si>
  <si>
    <t>maxTetraeder</t>
  </si>
  <si>
    <t>Anzahl</t>
  </si>
  <si>
    <t>%</t>
  </si>
  <si>
    <t>Linie1</t>
  </si>
  <si>
    <t>Point1</t>
  </si>
  <si>
    <t>Point2</t>
  </si>
  <si>
    <t>Line2</t>
  </si>
  <si>
    <t>Line3</t>
  </si>
  <si>
    <t>Line4</t>
  </si>
  <si>
    <t>Berechnung der Strömungsgeschwindigkeiten aus den Re-Zahlen und Abschätzung der Netzauflösung</t>
  </si>
  <si>
    <t>kleinster Abstand Prismenschicht</t>
  </si>
  <si>
    <t>qv_opening</t>
  </si>
  <si>
    <t>m^3/s</t>
  </si>
  <si>
    <t>q_v theoretisch</t>
  </si>
  <si>
    <t>Wachstumsrate</t>
  </si>
  <si>
    <t>Prismen Abstand</t>
  </si>
  <si>
    <t>Anzahl Elemente</t>
  </si>
  <si>
    <t>keine</t>
  </si>
  <si>
    <t>p_inlet</t>
  </si>
  <si>
    <t>% p-Abweich</t>
  </si>
  <si>
    <t>qv_inlet_laminar</t>
  </si>
  <si>
    <t>qv_opening_laminar</t>
  </si>
  <si>
    <t>q_v theoretisch_laminar</t>
  </si>
  <si>
    <t>delta_qv %</t>
  </si>
  <si>
    <t>p_opening</t>
  </si>
  <si>
    <t>keine Prismenschicht</t>
  </si>
  <si>
    <t>Anzahl Prismenschichten</t>
  </si>
  <si>
    <t>Koordinaten zur Darstellung eines ungestörten Eintrittsprofils (Aufg. c - siehe Vorbereitung)</t>
  </si>
  <si>
    <t>Koordinaten zur Darstellung der Strömungsprofile:</t>
  </si>
  <si>
    <t>---</t>
  </si>
  <si>
    <t>aus ANSYS berechnete Größen. Diese Größen werden während des Praktikums ermittelt und gehören nicht zur Vorbereitung!</t>
  </si>
  <si>
    <t>N/m^2 bzw. kg/(s^2*m)</t>
  </si>
  <si>
    <t>Berechnung/Eingabe erforderlich. Gehört zur Vorbereitung des Praktikums!</t>
  </si>
  <si>
    <t>Berechnung des Druckverlustes und Angabe der unter Ansys berechneten Größen</t>
  </si>
  <si>
    <t>Schade/Kunz:</t>
  </si>
  <si>
    <t>Schlichting/Gersten:</t>
  </si>
  <si>
    <t>Abschätzung kleinster Wandabstand:</t>
  </si>
  <si>
    <t>D_rohr</t>
  </si>
  <si>
    <t>charakteritische Länge - nur zur Abschätzung für die Netzgenerierung - ein bis zwei Rohrdurchmesser</t>
  </si>
  <si>
    <t>Materialkonstanten:</t>
  </si>
  <si>
    <t>Stand: 13.01.2014</t>
  </si>
  <si>
    <t>p_outlet</t>
  </si>
  <si>
    <t>dp_numerisch</t>
  </si>
  <si>
    <t>hier</t>
  </si>
  <si>
    <t>Fehler in Skizze Schade/Kunz</t>
  </si>
  <si>
    <t>qv_inlet</t>
  </si>
  <si>
    <t>Abweichung qv</t>
  </si>
  <si>
    <t>R geht nicht bis zur Mitte</t>
  </si>
  <si>
    <t>Fehler in Word-Dokument R30 muss R75 sein</t>
  </si>
  <si>
    <t>R/D=2,5 zeta=???</t>
  </si>
  <si>
    <t>https://www.schweizer-fn.de/berechnung/zeta/rohrbogen/rohrbogen_rech.php</t>
  </si>
  <si>
    <t>laminar - reine Rohrreibung</t>
  </si>
  <si>
    <t>turbulent - Rohrreibung plus Ablösung - Ablösung ist möglicherweise überbewertet durch Berechnung von halbem Rohr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</si>
</sst>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_€_-;\-* #,##0.00\ _€_-;_-* &quot;-&quot;??\ _€_-;_-@_-"/>
    <numFmt numFmtId="165" formatCode="0.0E+00"/>
    <numFmt numFmtId="166" formatCode="0.0000"/>
    <numFmt numFmtId="167" formatCode="0.000"/>
    <numFmt numFmtId="168" formatCode="0.00000"/>
    <numFmt numFmtId="169" formatCode="0.0"/>
    <numFmt numFmtId="170" formatCode="_-* #,##0\ _€_-;\-* #,##0\ _€_-;_-* &quot;-&quot;??\ _€_-;_-@_-"/>
    <numFmt numFmtId="171" formatCode="0.00000000"/>
    <numFmt numFmtId="172" formatCode="_-* #,##0.0\ _€_-;\-* #,##0.0\ _€_-;_-* &quot;-&quot;??\ _€_-;_-@_-"/>
    <numFmt numFmtId="173" formatCode="0.000000"/>
    <numFmt numFmtId="174" formatCode="#,##0.0"/>
    <numFmt numFmtId="175" formatCode="0.00000000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3" borderId="0" applyNumberFormat="0" applyBorder="0" applyAlignment="0" applyProtection="0"/>
    <xf numFmtId="164" fontId="2" fillId="0" borderId="0" applyFont="0" applyFill="0" applyBorder="0" applyAlignment="0" applyProtection="0"/>
    <xf numFmtId="0" fontId="4" fillId="4" borderId="0" applyNumberFormat="0" applyBorder="0" applyAlignment="0" applyProtection="0"/>
  </cellStyleXfs>
  <cellXfs count="44">
    <xf numFmtId="0" fontId="0" fillId="0" borderId="0" xfId="0"/>
    <xf numFmtId="166" fontId="0" fillId="0" borderId="0" xfId="0" applyNumberFormat="1"/>
    <xf numFmtId="167" fontId="0" fillId="0" borderId="0" xfId="0" applyNumberFormat="1"/>
    <xf numFmtId="0" fontId="0" fillId="2" borderId="0" xfId="0" applyFill="1"/>
    <xf numFmtId="0" fontId="1" fillId="0" borderId="0" xfId="1"/>
    <xf numFmtId="11" fontId="0" fillId="0" borderId="0" xfId="0" applyNumberFormat="1"/>
    <xf numFmtId="168" fontId="0" fillId="0" borderId="0" xfId="0" applyNumberFormat="1"/>
    <xf numFmtId="169" fontId="0" fillId="0" borderId="0" xfId="0" applyNumberFormat="1"/>
    <xf numFmtId="1" fontId="0" fillId="0" borderId="0" xfId="0" applyNumberFormat="1"/>
    <xf numFmtId="171" fontId="0" fillId="0" borderId="0" xfId="0" applyNumberFormat="1"/>
    <xf numFmtId="0" fontId="3" fillId="0" borderId="0" xfId="0" applyFont="1"/>
    <xf numFmtId="11" fontId="2" fillId="3" borderId="0" xfId="2" applyNumberFormat="1"/>
    <xf numFmtId="170" fontId="2" fillId="3" borderId="0" xfId="2" applyNumberFormat="1"/>
    <xf numFmtId="164" fontId="2" fillId="3" borderId="0" xfId="2" applyNumberFormat="1"/>
    <xf numFmtId="172" fontId="2" fillId="3" borderId="0" xfId="2" applyNumberFormat="1"/>
    <xf numFmtId="11" fontId="0" fillId="3" borderId="0" xfId="2" applyNumberFormat="1" applyFont="1"/>
    <xf numFmtId="172" fontId="2" fillId="3" borderId="0" xfId="3" applyNumberFormat="1" applyFill="1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5" fillId="0" borderId="0" xfId="0" applyFont="1"/>
    <xf numFmtId="0" fontId="4" fillId="2" borderId="0" xfId="4" applyFill="1" applyAlignment="1">
      <alignment horizontal="right"/>
    </xf>
    <xf numFmtId="0" fontId="2" fillId="0" borderId="0" xfId="2" applyFill="1"/>
    <xf numFmtId="0" fontId="0" fillId="0" borderId="0" xfId="0" quotePrefix="1"/>
    <xf numFmtId="0" fontId="6" fillId="2" borderId="0" xfId="0" applyFont="1" applyFill="1"/>
    <xf numFmtId="167" fontId="6" fillId="2" borderId="0" xfId="0" applyNumberFormat="1" applyFont="1" applyFill="1"/>
    <xf numFmtId="11" fontId="0" fillId="2" borderId="0" xfId="0" applyNumberFormat="1" applyFill="1"/>
    <xf numFmtId="165" fontId="0" fillId="0" borderId="0" xfId="0" applyNumberFormat="1"/>
    <xf numFmtId="0" fontId="7" fillId="2" borderId="0" xfId="0" applyFont="1" applyFill="1"/>
    <xf numFmtId="11" fontId="2" fillId="2" borderId="0" xfId="2" applyNumberFormat="1" applyFill="1"/>
    <xf numFmtId="171" fontId="0" fillId="3" borderId="0" xfId="2" applyNumberFormat="1" applyFont="1"/>
    <xf numFmtId="171" fontId="2" fillId="3" borderId="0" xfId="2" applyNumberFormat="1"/>
    <xf numFmtId="171" fontId="0" fillId="2" borderId="0" xfId="2" applyNumberFormat="1" applyFont="1" applyFill="1"/>
    <xf numFmtId="174" fontId="0" fillId="0" borderId="0" xfId="0" applyNumberFormat="1"/>
    <xf numFmtId="173" fontId="0" fillId="0" borderId="0" xfId="0" applyNumberFormat="1"/>
    <xf numFmtId="175" fontId="2" fillId="3" borderId="0" xfId="2" applyNumberFormat="1"/>
    <xf numFmtId="0" fontId="0" fillId="0" borderId="0" xfId="0" applyAlignment="1">
      <alignment wrapText="1"/>
    </xf>
    <xf numFmtId="0" fontId="0" fillId="3" borderId="3" xfId="2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0" xfId="0" applyFill="1" applyAlignment="1">
      <alignment wrapText="1"/>
    </xf>
  </cellXfs>
  <cellStyles count="5">
    <cellStyle name="20 % - Akzent1" xfId="2" builtinId="30"/>
    <cellStyle name="Komma" xfId="3" builtinId="3"/>
    <cellStyle name="Link" xfId="1" builtinId="8"/>
    <cellStyle name="Neutral" xfId="4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123825</xdr:colOff>
      <xdr:row>16</xdr:row>
      <xdr:rowOff>95250</xdr:rowOff>
    </xdr:from>
    <xdr:to>
      <xdr:col>20</xdr:col>
      <xdr:colOff>410294</xdr:colOff>
      <xdr:row>38</xdr:row>
      <xdr:rowOff>129983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3143250"/>
          <a:ext cx="7496894" cy="423525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11</xdr:col>
      <xdr:colOff>0</xdr:colOff>
      <xdr:row>37</xdr:row>
      <xdr:rowOff>161925</xdr:rowOff>
    </xdr:from>
    <xdr:to>
      <xdr:col>20</xdr:col>
      <xdr:colOff>419100</xdr:colOff>
      <xdr:row>41</xdr:row>
      <xdr:rowOff>111658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991725" y="5924550"/>
          <a:ext cx="7277100" cy="72125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de-DE" sz="1400"/>
            <a:t>Quelle: 	Tobias Schmidt, Quantifizierbarkeit von Unsicherheiten bei der 	Grenzschichtwiedergabe</a:t>
          </a:r>
          <a:r>
            <a:rPr lang="de-DE" sz="1400" baseline="0"/>
            <a:t> </a:t>
          </a:r>
          <a:r>
            <a:rPr lang="de-DE" sz="1400"/>
            <a:t>mit RANS-Verfahren, Dissertation, TU Berlin, 2011.</a:t>
          </a:r>
          <a:endParaRPr lang="en-US" sz="1400"/>
        </a:p>
        <a:p>
          <a:r>
            <a:rPr lang="en-US" sz="1400"/>
            <a:t>	http://opus.kobv.de/tuberlin/volltexte/2011/3308/pdf/schmidt_tobias.pdf</a:t>
          </a:r>
          <a:endParaRPr lang="de-DE" sz="1400"/>
        </a:p>
      </xdr:txBody>
    </xdr:sp>
    <xdr:clientData/>
  </xdr:twoCellAnchor>
  <xdr:twoCellAnchor editAs="oneCell">
    <xdr:from>
      <xdr:col>11</xdr:col>
      <xdr:colOff>704850</xdr:colOff>
      <xdr:row>63</xdr:row>
      <xdr:rowOff>57150</xdr:rowOff>
    </xdr:from>
    <xdr:to>
      <xdr:col>19</xdr:col>
      <xdr:colOff>734280</xdr:colOff>
      <xdr:row>88</xdr:row>
      <xdr:rowOff>76867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FAE3950-D5C4-F41C-DD9C-A186A07CA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39450" y="12077700"/>
          <a:ext cx="6125430" cy="4782217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65</xdr:row>
      <xdr:rowOff>123825</xdr:rowOff>
    </xdr:from>
    <xdr:to>
      <xdr:col>12</xdr:col>
      <xdr:colOff>28995</xdr:colOff>
      <xdr:row>77</xdr:row>
      <xdr:rowOff>38407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EF47462C-FCBF-11D7-8595-AD7FFEF8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15275" y="12525375"/>
          <a:ext cx="3010320" cy="2200582"/>
        </a:xfrm>
        <a:prstGeom prst="rect">
          <a:avLst/>
        </a:prstGeom>
      </xdr:spPr>
    </xdr:pic>
    <xdr:clientData/>
  </xdr:twoCellAnchor>
  <xdr:oneCellAnchor>
    <xdr:from>
      <xdr:col>13</xdr:col>
      <xdr:colOff>352425</xdr:colOff>
      <xdr:row>81</xdr:row>
      <xdr:rowOff>180975</xdr:rowOff>
    </xdr:from>
    <xdr:ext cx="4339265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ACD6B070-E5C8-1015-EFD7-ADCBB40AC6C6}"/>
            </a:ext>
          </a:extLst>
        </xdr:cNvPr>
        <xdr:cNvSpPr txBox="1"/>
      </xdr:nvSpPr>
      <xdr:spPr>
        <a:xfrm>
          <a:off x="12011025" y="15630525"/>
          <a:ext cx="43392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Ablösung am Austritt innen ist mit der</a:t>
          </a:r>
          <a:r>
            <a:rPr lang="de-DE" sz="1100" baseline="0"/>
            <a:t> Einstellung "Vertex" gut sichtbar!</a:t>
          </a:r>
          <a:r>
            <a:rPr lang="de-DE" sz="1100"/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rank.kameier@fh-duesseldorf.de" TargetMode="External"/><Relationship Id="rId1" Type="http://schemas.openxmlformats.org/officeDocument/2006/relationships/hyperlink" Target="http://ifs.mv.fh-duesseldorf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2"/>
  <sheetViews>
    <sheetView tabSelected="1" workbookViewId="0">
      <selection activeCell="I83" sqref="I83"/>
    </sheetView>
  </sheetViews>
  <sheetFormatPr baseColWidth="10" defaultRowHeight="15" x14ac:dyDescent="0.25"/>
  <cols>
    <col min="1" max="1" width="22.7109375" customWidth="1"/>
    <col min="2" max="2" width="14.140625" bestFit="1" customWidth="1"/>
    <col min="5" max="5" width="16.28515625" customWidth="1"/>
    <col min="6" max="6" width="23.42578125" bestFit="1" customWidth="1"/>
    <col min="7" max="7" width="13" bestFit="1" customWidth="1"/>
    <col min="11" max="11" width="5.28515625" customWidth="1"/>
  </cols>
  <sheetData>
    <row r="1" spans="1:8" x14ac:dyDescent="0.25">
      <c r="A1" s="10" t="s">
        <v>54</v>
      </c>
      <c r="G1" t="s">
        <v>85</v>
      </c>
    </row>
    <row r="2" spans="1:8" x14ac:dyDescent="0.25">
      <c r="A2" t="s">
        <v>82</v>
      </c>
      <c r="B2">
        <v>0.03</v>
      </c>
    </row>
    <row r="4" spans="1:8" x14ac:dyDescent="0.25">
      <c r="A4" s="10" t="s">
        <v>84</v>
      </c>
    </row>
    <row r="6" spans="1:8" x14ac:dyDescent="0.25">
      <c r="A6" t="s">
        <v>0</v>
      </c>
      <c r="B6" s="26">
        <v>1.5E-5</v>
      </c>
      <c r="C6" t="s">
        <v>5</v>
      </c>
      <c r="D6" s="3" t="s">
        <v>14</v>
      </c>
      <c r="E6" s="3"/>
    </row>
    <row r="7" spans="1:8" x14ac:dyDescent="0.25">
      <c r="A7" t="s">
        <v>1</v>
      </c>
      <c r="B7" s="3">
        <v>1.1850000000000001</v>
      </c>
      <c r="C7" t="s">
        <v>4</v>
      </c>
    </row>
    <row r="9" spans="1:8" x14ac:dyDescent="0.25">
      <c r="A9" t="s">
        <v>20</v>
      </c>
    </row>
    <row r="10" spans="1:8" x14ac:dyDescent="0.25">
      <c r="A10" t="s">
        <v>21</v>
      </c>
      <c r="B10">
        <v>20</v>
      </c>
      <c r="D10" s="28" t="s">
        <v>15</v>
      </c>
      <c r="E10" s="3"/>
    </row>
    <row r="11" spans="1:8" x14ac:dyDescent="0.25">
      <c r="A11" t="s">
        <v>32</v>
      </c>
      <c r="B11" s="3">
        <f>Re_laminar/D_rohr*nue</f>
        <v>1.0000000000000002E-2</v>
      </c>
      <c r="C11" t="s">
        <v>3</v>
      </c>
      <c r="D11" s="43" t="s">
        <v>77</v>
      </c>
      <c r="E11" s="43"/>
      <c r="G11" t="s">
        <v>70</v>
      </c>
    </row>
    <row r="12" spans="1:8" x14ac:dyDescent="0.25">
      <c r="D12" s="43"/>
      <c r="E12" s="43"/>
    </row>
    <row r="13" spans="1:8" x14ac:dyDescent="0.25">
      <c r="A13" t="s">
        <v>22</v>
      </c>
      <c r="D13" s="43"/>
      <c r="E13" s="43"/>
    </row>
    <row r="14" spans="1:8" x14ac:dyDescent="0.25">
      <c r="A14" t="s">
        <v>23</v>
      </c>
      <c r="B14">
        <f>100000*2</f>
        <v>200000</v>
      </c>
      <c r="G14" t="s">
        <v>55</v>
      </c>
    </row>
    <row r="15" spans="1:8" x14ac:dyDescent="0.25">
      <c r="A15" t="s">
        <v>33</v>
      </c>
      <c r="B15" s="3">
        <f>Re_turbulent/D_rohr*nue</f>
        <v>100.00000000000001</v>
      </c>
      <c r="C15" t="s">
        <v>3</v>
      </c>
      <c r="G15" s="27">
        <f>B27</f>
        <v>2.9905105388292617E-6</v>
      </c>
      <c r="H15" t="s">
        <v>7</v>
      </c>
    </row>
    <row r="16" spans="1:8" x14ac:dyDescent="0.25">
      <c r="G16" s="27"/>
    </row>
    <row r="18" spans="1:7" x14ac:dyDescent="0.25">
      <c r="A18" s="10" t="s">
        <v>81</v>
      </c>
      <c r="B18" s="10"/>
    </row>
    <row r="20" spans="1:7" x14ac:dyDescent="0.25">
      <c r="A20" t="s">
        <v>2</v>
      </c>
      <c r="B20">
        <f>c_turbulent</f>
        <v>100.00000000000001</v>
      </c>
      <c r="C20" t="s">
        <v>3</v>
      </c>
    </row>
    <row r="21" spans="1:7" x14ac:dyDescent="0.25">
      <c r="A21" t="s">
        <v>6</v>
      </c>
      <c r="B21">
        <f>D_rohr</f>
        <v>0.03</v>
      </c>
      <c r="C21" t="s">
        <v>7</v>
      </c>
      <c r="D21" t="s">
        <v>83</v>
      </c>
    </row>
    <row r="23" spans="1:7" x14ac:dyDescent="0.25">
      <c r="A23" t="s">
        <v>79</v>
      </c>
      <c r="E23" s="22"/>
      <c r="F23" s="22"/>
      <c r="G23" s="22"/>
    </row>
    <row r="24" spans="1:7" x14ac:dyDescent="0.25">
      <c r="A24" t="s">
        <v>8</v>
      </c>
      <c r="B24" s="9">
        <f>0.0289*rho*nue^(1/5)*U^(9/5)*x^(-1/5)</f>
        <v>29.813309865920743</v>
      </c>
      <c r="C24" t="s">
        <v>76</v>
      </c>
    </row>
    <row r="25" spans="1:7" x14ac:dyDescent="0.25">
      <c r="A25" t="s">
        <v>9</v>
      </c>
      <c r="B25" s="2">
        <f>(tau_w/rho)^0.5</f>
        <v>5.0158659550727638</v>
      </c>
      <c r="C25" t="s">
        <v>3</v>
      </c>
      <c r="D25" t="s">
        <v>13</v>
      </c>
    </row>
    <row r="27" spans="1:7" x14ac:dyDescent="0.25">
      <c r="A27" t="s">
        <v>10</v>
      </c>
      <c r="B27" s="27">
        <f>nue/u_tau</f>
        <v>2.9905105388292617E-6</v>
      </c>
      <c r="C27" s="23" t="s">
        <v>7</v>
      </c>
      <c r="D27" t="s">
        <v>55</v>
      </c>
    </row>
    <row r="29" spans="1:7" x14ac:dyDescent="0.25">
      <c r="A29" t="s">
        <v>80</v>
      </c>
    </row>
    <row r="30" spans="1:7" x14ac:dyDescent="0.25">
      <c r="A30" t="s">
        <v>11</v>
      </c>
      <c r="B30" s="1">
        <f>(2*LOG10(U*x/nue)-0.65)^-2.3</f>
        <v>5.0675744032631894E-3</v>
      </c>
      <c r="C30" s="23" t="s">
        <v>74</v>
      </c>
    </row>
    <row r="31" spans="1:7" x14ac:dyDescent="0.25">
      <c r="A31" t="s">
        <v>12</v>
      </c>
      <c r="B31" s="1">
        <f>c_f/2*rho*U^2</f>
        <v>30.025378339334406</v>
      </c>
      <c r="C31" t="s">
        <v>76</v>
      </c>
    </row>
    <row r="32" spans="1:7" x14ac:dyDescent="0.25">
      <c r="A32" t="s">
        <v>10</v>
      </c>
      <c r="B32" s="27">
        <f>nue*(tau_w/rho)^-0.5</f>
        <v>2.9905105388292617E-6</v>
      </c>
      <c r="C32" s="23" t="s">
        <v>74</v>
      </c>
      <c r="D32" t="s">
        <v>13</v>
      </c>
    </row>
    <row r="35" spans="1:11" x14ac:dyDescent="0.25">
      <c r="A35" s="10" t="s">
        <v>78</v>
      </c>
    </row>
    <row r="36" spans="1:11" x14ac:dyDescent="0.25">
      <c r="A36" s="10"/>
    </row>
    <row r="37" spans="1:11" x14ac:dyDescent="0.25">
      <c r="A37" s="20" t="s">
        <v>96</v>
      </c>
    </row>
    <row r="38" spans="1:11" ht="15.75" thickBot="1" x14ac:dyDescent="0.3">
      <c r="A38" t="s">
        <v>24</v>
      </c>
      <c r="B38" s="24">
        <v>0.255</v>
      </c>
      <c r="C38" t="s">
        <v>7</v>
      </c>
      <c r="G38" t="s">
        <v>42</v>
      </c>
    </row>
    <row r="39" spans="1:11" x14ac:dyDescent="0.25">
      <c r="A39" t="s">
        <v>25</v>
      </c>
      <c r="B39" s="24">
        <v>0.255</v>
      </c>
      <c r="C39" t="s">
        <v>7</v>
      </c>
      <c r="F39" t="s">
        <v>43</v>
      </c>
      <c r="G39" s="15"/>
      <c r="H39" t="s">
        <v>7</v>
      </c>
      <c r="I39" s="37" t="s">
        <v>75</v>
      </c>
      <c r="J39" s="38"/>
      <c r="K39" s="22"/>
    </row>
    <row r="40" spans="1:11" x14ac:dyDescent="0.25">
      <c r="A40" t="s">
        <v>27</v>
      </c>
      <c r="B40" s="24">
        <v>0.06</v>
      </c>
      <c r="C40" t="s">
        <v>7</v>
      </c>
      <c r="F40" t="s">
        <v>44</v>
      </c>
      <c r="G40" s="15"/>
      <c r="H40" t="s">
        <v>7</v>
      </c>
      <c r="I40" s="39"/>
      <c r="J40" s="40"/>
    </row>
    <row r="41" spans="1:11" x14ac:dyDescent="0.25">
      <c r="A41" t="s">
        <v>28</v>
      </c>
      <c r="B41" s="24">
        <f>R_innen+D_rohr/2</f>
        <v>7.4999999999999997E-2</v>
      </c>
      <c r="C41" t="s">
        <v>7</v>
      </c>
      <c r="F41" t="s">
        <v>45</v>
      </c>
      <c r="G41" s="15"/>
      <c r="H41" t="s">
        <v>7</v>
      </c>
      <c r="I41" s="39"/>
      <c r="J41" s="40"/>
    </row>
    <row r="42" spans="1:11" x14ac:dyDescent="0.25">
      <c r="A42" t="s">
        <v>26</v>
      </c>
      <c r="B42" s="25">
        <f>R_mitte*2*PI()/4</f>
        <v>0.11780972450961724</v>
      </c>
      <c r="C42" t="s">
        <v>7</v>
      </c>
      <c r="F42" t="s">
        <v>60</v>
      </c>
      <c r="G42" s="15" t="s">
        <v>62</v>
      </c>
      <c r="H42" t="s">
        <v>7</v>
      </c>
      <c r="I42" s="39"/>
      <c r="J42" s="40"/>
    </row>
    <row r="43" spans="1:11" x14ac:dyDescent="0.25">
      <c r="A43" t="s">
        <v>29</v>
      </c>
      <c r="B43" s="2">
        <f>L_rohr_bogen+L_rohr_ein+L_rohr_aus</f>
        <v>0.62780972450961725</v>
      </c>
      <c r="C43" t="s">
        <v>7</v>
      </c>
      <c r="F43" t="s">
        <v>46</v>
      </c>
      <c r="G43" s="15" t="s">
        <v>62</v>
      </c>
      <c r="H43" s="23" t="s">
        <v>74</v>
      </c>
      <c r="I43" s="39"/>
      <c r="J43" s="40"/>
    </row>
    <row r="44" spans="1:11" ht="15.75" thickBot="1" x14ac:dyDescent="0.3">
      <c r="A44" t="s">
        <v>31</v>
      </c>
      <c r="B44" s="3">
        <f>64/Re_laminar</f>
        <v>3.2</v>
      </c>
      <c r="C44" s="23" t="s">
        <v>74</v>
      </c>
      <c r="F44" t="s">
        <v>59</v>
      </c>
      <c r="G44" s="15" t="s">
        <v>62</v>
      </c>
      <c r="H44" s="23" t="s">
        <v>74</v>
      </c>
      <c r="I44" s="41"/>
      <c r="J44" s="42"/>
    </row>
    <row r="45" spans="1:11" x14ac:dyDescent="0.25">
      <c r="A45" t="s">
        <v>30</v>
      </c>
      <c r="B45" s="1">
        <f>rho*lambda_laminar*L_gesamt/x*c_laminar^2/2</f>
        <v>3.9677574589007825E-3</v>
      </c>
      <c r="C45" t="s">
        <v>34</v>
      </c>
      <c r="F45" t="s">
        <v>61</v>
      </c>
      <c r="G45" s="15"/>
      <c r="H45" s="23" t="s">
        <v>74</v>
      </c>
    </row>
    <row r="46" spans="1:11" x14ac:dyDescent="0.25">
      <c r="A46" t="s">
        <v>65</v>
      </c>
      <c r="B46" s="15">
        <f>0.00000417011*2/rho</f>
        <v>7.0381603375527426E-6</v>
      </c>
      <c r="C46" t="s">
        <v>57</v>
      </c>
    </row>
    <row r="47" spans="1:11" x14ac:dyDescent="0.25">
      <c r="A47" t="s">
        <v>66</v>
      </c>
      <c r="B47" s="5">
        <f>0.00000416908*2/rho</f>
        <v>7.0364219409282698E-6</v>
      </c>
      <c r="C47" t="s">
        <v>57</v>
      </c>
      <c r="F47" t="s">
        <v>86</v>
      </c>
      <c r="G47">
        <v>-3.7974599999999999E-3</v>
      </c>
      <c r="H47" t="s">
        <v>34</v>
      </c>
    </row>
    <row r="48" spans="1:11" x14ac:dyDescent="0.25">
      <c r="A48" t="s">
        <v>67</v>
      </c>
      <c r="B48" s="29">
        <f>c_laminar*D_rohr^2*PI()/4</f>
        <v>7.068583470577036E-6</v>
      </c>
      <c r="C48" t="s">
        <v>57</v>
      </c>
      <c r="D48" t="s">
        <v>68</v>
      </c>
      <c r="E48" s="14">
        <f>(B46-B48)/B48*100</f>
        <v>-0.43039928934742977</v>
      </c>
      <c r="F48" t="s">
        <v>63</v>
      </c>
      <c r="G48" s="5">
        <v>-6.5362E-8</v>
      </c>
      <c r="H48" t="s">
        <v>34</v>
      </c>
    </row>
    <row r="49" spans="1:15" x14ac:dyDescent="0.25">
      <c r="F49" t="s">
        <v>87</v>
      </c>
      <c r="G49" s="34">
        <f>-G47+G48</f>
        <v>3.797394638E-3</v>
      </c>
      <c r="H49" t="s">
        <v>34</v>
      </c>
    </row>
    <row r="50" spans="1:15" x14ac:dyDescent="0.25">
      <c r="F50" t="s">
        <v>64</v>
      </c>
      <c r="G50" s="16">
        <f>((G48-G47)-B45)/B45*100</f>
        <v>-4.2936803135134021</v>
      </c>
      <c r="H50" t="s">
        <v>47</v>
      </c>
    </row>
    <row r="52" spans="1:15" x14ac:dyDescent="0.25">
      <c r="A52" s="20" t="s">
        <v>97</v>
      </c>
    </row>
    <row r="53" spans="1:15" x14ac:dyDescent="0.25">
      <c r="B53" s="5"/>
      <c r="F53" t="s">
        <v>43</v>
      </c>
      <c r="G53" s="11"/>
      <c r="H53" t="s">
        <v>7</v>
      </c>
    </row>
    <row r="54" spans="1:15" x14ac:dyDescent="0.25">
      <c r="A54" t="s">
        <v>37</v>
      </c>
      <c r="B54">
        <v>9.9999999999999995E-7</v>
      </c>
      <c r="C54" t="s">
        <v>7</v>
      </c>
      <c r="F54" t="s">
        <v>44</v>
      </c>
      <c r="G54" s="11"/>
      <c r="H54" t="s">
        <v>7</v>
      </c>
    </row>
    <row r="55" spans="1:15" x14ac:dyDescent="0.25">
      <c r="A55" t="s">
        <v>39</v>
      </c>
      <c r="B55">
        <f>B54/x</f>
        <v>3.3333333333333335E-5</v>
      </c>
      <c r="C55" s="23" t="s">
        <v>74</v>
      </c>
      <c r="F55" t="s">
        <v>45</v>
      </c>
      <c r="G55" s="11"/>
      <c r="H55" t="s">
        <v>7</v>
      </c>
    </row>
    <row r="56" spans="1:15" x14ac:dyDescent="0.25">
      <c r="A56" t="s">
        <v>35</v>
      </c>
      <c r="B56">
        <f ca="1">(-2*LOG((2.51/(Re_turbulent*(IF(lambda_turbulent=0,0.03,lambda_turbulent))^0.5))+(epsilon/(3.71*x))))^-2</f>
        <v>1.5905383186842332E-2</v>
      </c>
      <c r="C56" s="23" t="s">
        <v>74</v>
      </c>
      <c r="F56" t="s">
        <v>60</v>
      </c>
      <c r="G56" s="11"/>
      <c r="H56" t="s">
        <v>7</v>
      </c>
    </row>
    <row r="57" spans="1:15" x14ac:dyDescent="0.25">
      <c r="A57" t="s">
        <v>40</v>
      </c>
      <c r="B57" s="8">
        <f ca="1">rho*lambda_turbulent*(L_gesamt)/x*c_turbulent^2/2</f>
        <v>1972.1469617583989</v>
      </c>
      <c r="C57" t="s">
        <v>34</v>
      </c>
      <c r="F57" t="s">
        <v>71</v>
      </c>
      <c r="G57" s="12"/>
      <c r="H57" s="23" t="s">
        <v>74</v>
      </c>
      <c r="J57" t="s">
        <v>94</v>
      </c>
    </row>
    <row r="58" spans="1:15" x14ac:dyDescent="0.25">
      <c r="A58" t="s">
        <v>36</v>
      </c>
      <c r="B58">
        <v>0.05</v>
      </c>
      <c r="C58" s="23" t="s">
        <v>74</v>
      </c>
      <c r="F58" t="s">
        <v>59</v>
      </c>
      <c r="G58" s="13"/>
      <c r="H58" s="23" t="s">
        <v>74</v>
      </c>
    </row>
    <row r="59" spans="1:15" x14ac:dyDescent="0.25">
      <c r="A59" t="s">
        <v>41</v>
      </c>
      <c r="B59" s="8">
        <f>rho*zeta*c_turbulent^2/2</f>
        <v>296.25000000000011</v>
      </c>
      <c r="C59" t="s">
        <v>34</v>
      </c>
      <c r="F59" t="s">
        <v>61</v>
      </c>
      <c r="G59" s="12"/>
      <c r="H59" s="23" t="s">
        <v>74</v>
      </c>
      <c r="I59" t="s">
        <v>88</v>
      </c>
      <c r="L59" t="s">
        <v>89</v>
      </c>
      <c r="O59" t="s">
        <v>92</v>
      </c>
    </row>
    <row r="60" spans="1:15" x14ac:dyDescent="0.25">
      <c r="A60" t="s">
        <v>38</v>
      </c>
      <c r="B60" s="7">
        <f ca="1">B59+B57</f>
        <v>2268.3969617583989</v>
      </c>
      <c r="C60" t="s">
        <v>34</v>
      </c>
      <c r="F60" t="s">
        <v>69</v>
      </c>
      <c r="G60" s="33">
        <v>2094.5</v>
      </c>
      <c r="H60" t="s">
        <v>34</v>
      </c>
      <c r="I60" t="s">
        <v>36</v>
      </c>
      <c r="J60">
        <f>0.129</f>
        <v>0.129</v>
      </c>
      <c r="L60" t="s">
        <v>93</v>
      </c>
    </row>
    <row r="61" spans="1:15" x14ac:dyDescent="0.25">
      <c r="A61" t="s">
        <v>91</v>
      </c>
      <c r="B61" s="35">
        <f>B62-B63</f>
        <v>1.6877637130756351E-8</v>
      </c>
      <c r="C61" t="s">
        <v>57</v>
      </c>
      <c r="D61" t="s">
        <v>68</v>
      </c>
      <c r="E61" s="14">
        <f>(B62-B64)/B64*100</f>
        <v>-90.017085660109103</v>
      </c>
      <c r="F61" t="s">
        <v>86</v>
      </c>
      <c r="G61">
        <v>8.6999999999999993</v>
      </c>
      <c r="H61" t="s">
        <v>34</v>
      </c>
      <c r="L61" t="s">
        <v>95</v>
      </c>
    </row>
    <row r="62" spans="1:15" x14ac:dyDescent="0.25">
      <c r="A62" t="s">
        <v>90</v>
      </c>
      <c r="B62" s="31">
        <f>0.00418098/rho*2</f>
        <v>7.0565063291139233E-3</v>
      </c>
      <c r="C62" t="s">
        <v>57</v>
      </c>
      <c r="F62" t="s">
        <v>87</v>
      </c>
      <c r="G62" s="33">
        <f>G60-G61</f>
        <v>2085.8000000000002</v>
      </c>
      <c r="H62" t="s">
        <v>34</v>
      </c>
    </row>
    <row r="63" spans="1:15" x14ac:dyDescent="0.25">
      <c r="A63" t="s">
        <v>56</v>
      </c>
      <c r="B63" s="30">
        <f>0.00418097/rho*2</f>
        <v>7.0564894514767926E-3</v>
      </c>
      <c r="C63" t="s">
        <v>57</v>
      </c>
      <c r="F63" t="s">
        <v>64</v>
      </c>
      <c r="G63" s="14">
        <f ca="1">(G62-B60)/G62*100</f>
        <v>-8.7542890861251657</v>
      </c>
      <c r="H63" t="s">
        <v>47</v>
      </c>
    </row>
    <row r="64" spans="1:15" x14ac:dyDescent="0.25">
      <c r="A64" t="s">
        <v>58</v>
      </c>
      <c r="B64" s="32">
        <f>c_turbulent*D_rohr^2*PI()/4</f>
        <v>7.0685834705770348E-2</v>
      </c>
      <c r="C64" t="s">
        <v>57</v>
      </c>
    </row>
    <row r="65" spans="1:8" x14ac:dyDescent="0.25">
      <c r="B65" s="6"/>
    </row>
    <row r="66" spans="1:8" x14ac:dyDescent="0.25">
      <c r="B66" s="6"/>
    </row>
    <row r="67" spans="1:8" x14ac:dyDescent="0.25">
      <c r="A67" s="10" t="s">
        <v>73</v>
      </c>
    </row>
    <row r="68" spans="1:8" x14ac:dyDescent="0.25">
      <c r="A68" s="20"/>
    </row>
    <row r="69" spans="1:8" x14ac:dyDescent="0.25">
      <c r="A69" t="s">
        <v>48</v>
      </c>
      <c r="B69" t="s">
        <v>49</v>
      </c>
      <c r="C69">
        <v>0</v>
      </c>
      <c r="D69">
        <v>0</v>
      </c>
      <c r="E69" t="s">
        <v>7</v>
      </c>
    </row>
    <row r="70" spans="1:8" x14ac:dyDescent="0.25">
      <c r="A70" s="17"/>
      <c r="B70" s="17" t="s">
        <v>50</v>
      </c>
      <c r="C70" s="17">
        <v>-0.03</v>
      </c>
      <c r="D70" s="17">
        <v>-0.03</v>
      </c>
      <c r="E70" s="17" t="s">
        <v>7</v>
      </c>
    </row>
    <row r="71" spans="1:8" x14ac:dyDescent="0.25">
      <c r="A71" t="s">
        <v>51</v>
      </c>
      <c r="B71" t="s">
        <v>49</v>
      </c>
      <c r="C71">
        <v>-4.4999999999999998E-2</v>
      </c>
      <c r="D71">
        <v>1.4999999999999999E-2</v>
      </c>
      <c r="E71" t="s">
        <v>7</v>
      </c>
    </row>
    <row r="72" spans="1:8" x14ac:dyDescent="0.25">
      <c r="A72" s="17"/>
      <c r="B72" s="17" t="s">
        <v>50</v>
      </c>
      <c r="C72" s="17">
        <v>-4.4999999999999998E-2</v>
      </c>
      <c r="D72" s="17">
        <v>-1.4999999999999999E-2</v>
      </c>
      <c r="E72" s="17" t="s">
        <v>7</v>
      </c>
    </row>
    <row r="73" spans="1:8" x14ac:dyDescent="0.25">
      <c r="A73" s="18" t="s">
        <v>52</v>
      </c>
      <c r="B73" s="18" t="s">
        <v>49</v>
      </c>
      <c r="C73" s="18">
        <v>1.4999999999999999E-2</v>
      </c>
      <c r="D73" s="18">
        <v>-4.4999999999999998E-2</v>
      </c>
      <c r="E73" s="18" t="s">
        <v>7</v>
      </c>
    </row>
    <row r="74" spans="1:8" x14ac:dyDescent="0.25">
      <c r="A74" s="17"/>
      <c r="B74" s="17" t="s">
        <v>50</v>
      </c>
      <c r="C74" s="17">
        <v>-1.4999999999999999E-2</v>
      </c>
      <c r="D74" s="17">
        <v>-4.4999999999999998E-2</v>
      </c>
      <c r="E74" s="17" t="s">
        <v>7</v>
      </c>
    </row>
    <row r="75" spans="1:8" x14ac:dyDescent="0.25">
      <c r="A75" t="s">
        <v>53</v>
      </c>
      <c r="B75" t="s">
        <v>49</v>
      </c>
      <c r="C75" s="21"/>
      <c r="D75" s="21"/>
      <c r="E75" t="s">
        <v>7</v>
      </c>
      <c r="F75" s="36" t="s">
        <v>72</v>
      </c>
      <c r="G75" s="36"/>
      <c r="H75" s="36"/>
    </row>
    <row r="76" spans="1:8" x14ac:dyDescent="0.25">
      <c r="A76" s="19"/>
      <c r="B76" t="s">
        <v>50</v>
      </c>
      <c r="C76" s="21"/>
      <c r="D76" s="21"/>
      <c r="E76" t="s">
        <v>7</v>
      </c>
      <c r="F76" s="36"/>
      <c r="G76" s="36"/>
      <c r="H76" s="36"/>
    </row>
    <row r="79" spans="1:8" x14ac:dyDescent="0.25">
      <c r="A79" t="s">
        <v>16</v>
      </c>
    </row>
    <row r="80" spans="1:8" x14ac:dyDescent="0.25">
      <c r="A80" t="s">
        <v>17</v>
      </c>
    </row>
    <row r="81" spans="1:1" x14ac:dyDescent="0.25">
      <c r="A81" s="4" t="s">
        <v>18</v>
      </c>
    </row>
    <row r="82" spans="1:1" x14ac:dyDescent="0.25">
      <c r="A82" s="4" t="s">
        <v>19</v>
      </c>
    </row>
  </sheetData>
  <mergeCells count="3">
    <mergeCell ref="F75:H76"/>
    <mergeCell ref="I39:J44"/>
    <mergeCell ref="D11:E13"/>
  </mergeCells>
  <hyperlinks>
    <hyperlink ref="A81" r:id="rId1" xr:uid="{00000000-0004-0000-0000-000000000000}"/>
    <hyperlink ref="A82" r:id="rId2" xr:uid="{00000000-0004-0000-0000-000001000000}"/>
  </hyperlinks>
  <pageMargins left="0.7" right="0.7" top="0.78740157499999996" bottom="0.78740157499999996" header="0.3" footer="0.3"/>
  <pageSetup paperSize="9" scale="52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22</vt:i4>
      </vt:variant>
    </vt:vector>
  </HeadingPairs>
  <TitlesOfParts>
    <vt:vector size="23" baseType="lpstr">
      <vt:lpstr>Berechnungen</vt:lpstr>
      <vt:lpstr>c_f</vt:lpstr>
      <vt:lpstr>c_laminar</vt:lpstr>
      <vt:lpstr>c_turbulent</vt:lpstr>
      <vt:lpstr>D_rohr</vt:lpstr>
      <vt:lpstr>epsilon</vt:lpstr>
      <vt:lpstr>L_gesamt</vt:lpstr>
      <vt:lpstr>L_rohr_aus</vt:lpstr>
      <vt:lpstr>L_rohr_bogen</vt:lpstr>
      <vt:lpstr>L_rohr_ein</vt:lpstr>
      <vt:lpstr>lambda_laminar</vt:lpstr>
      <vt:lpstr>lambda_turbulent</vt:lpstr>
      <vt:lpstr>nue</vt:lpstr>
      <vt:lpstr>R_innen</vt:lpstr>
      <vt:lpstr>R_mitte</vt:lpstr>
      <vt:lpstr>Re_laminar</vt:lpstr>
      <vt:lpstr>Re_turbulent</vt:lpstr>
      <vt:lpstr>rho</vt:lpstr>
      <vt:lpstr>tau_w</vt:lpstr>
      <vt:lpstr>U</vt:lpstr>
      <vt:lpstr>u_tau</vt:lpstr>
      <vt:lpstr>x</vt:lpstr>
      <vt:lpstr>zeta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Kameier</dc:creator>
  <cp:lastModifiedBy>Kameier, Frank</cp:lastModifiedBy>
  <cp:lastPrinted>2013-04-30T08:58:31Z</cp:lastPrinted>
  <dcterms:created xsi:type="dcterms:W3CDTF">2013-04-29T16:05:52Z</dcterms:created>
  <dcterms:modified xsi:type="dcterms:W3CDTF">2026-07-29T15:57:57Z</dcterms:modified>
</cp:coreProperties>
</file>