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75" windowWidth="6555" windowHeight="3405"/>
  </bookViews>
  <sheets>
    <sheet name="Tabelle1" sheetId="1" r:id="rId1"/>
    <sheet name="Tabelle2" sheetId="2" r:id="rId2"/>
    <sheet name="Tabelle3" sheetId="3" r:id="rId3"/>
  </sheets>
  <definedNames>
    <definedName name="_R">Tabelle1!$C$5</definedName>
    <definedName name="_xlnm.Print_Area" localSheetId="0">Tabelle1!$H$37:$O$55</definedName>
    <definedName name="radius">Tabelle1!$B$10:$B$35</definedName>
    <definedName name="rohrradius">Tabelle1!$C$5</definedName>
    <definedName name="Umax">Tabelle1!$C$4</definedName>
  </definedNames>
  <calcPr calcId="145621"/>
</workbook>
</file>

<file path=xl/calcChain.xml><?xml version="1.0" encoding="utf-8"?>
<calcChain xmlns="http://schemas.openxmlformats.org/spreadsheetml/2006/main">
  <c r="J41" i="1" l="1"/>
  <c r="K41" i="1"/>
  <c r="L41" i="1"/>
  <c r="M41" i="1"/>
  <c r="N41" i="1"/>
  <c r="I41" i="1"/>
  <c r="N40" i="1"/>
  <c r="M40" i="1"/>
  <c r="L40" i="1"/>
  <c r="J40" i="1"/>
  <c r="K40" i="1"/>
  <c r="I40" i="1"/>
  <c r="I39" i="1"/>
  <c r="K38" i="1"/>
  <c r="L38" i="1"/>
  <c r="M38" i="1"/>
  <c r="N38" i="1"/>
  <c r="J38" i="1"/>
  <c r="I38" i="1"/>
  <c r="C11" i="1" l="1"/>
  <c r="D11" i="1"/>
  <c r="E11" i="1"/>
  <c r="F11" i="1"/>
  <c r="L12" i="1" s="1"/>
  <c r="G11" i="1"/>
  <c r="H11" i="1"/>
  <c r="C12" i="1"/>
  <c r="D12" i="1"/>
  <c r="J13" i="1" s="1"/>
  <c r="E12" i="1"/>
  <c r="K13" i="1" s="1"/>
  <c r="F12" i="1"/>
  <c r="G12" i="1"/>
  <c r="H12" i="1"/>
  <c r="N13" i="1" s="1"/>
  <c r="C13" i="1"/>
  <c r="D13" i="1"/>
  <c r="E13" i="1"/>
  <c r="F13" i="1"/>
  <c r="L14" i="1" s="1"/>
  <c r="G13" i="1"/>
  <c r="M13" i="1" s="1"/>
  <c r="H13" i="1"/>
  <c r="C14" i="1"/>
  <c r="D14" i="1"/>
  <c r="J15" i="1" s="1"/>
  <c r="E14" i="1"/>
  <c r="F14" i="1"/>
  <c r="G14" i="1"/>
  <c r="H14" i="1"/>
  <c r="N14" i="1" s="1"/>
  <c r="C15" i="1"/>
  <c r="D15" i="1"/>
  <c r="E15" i="1"/>
  <c r="F15" i="1"/>
  <c r="L15" i="1" s="1"/>
  <c r="G15" i="1"/>
  <c r="M16" i="1" s="1"/>
  <c r="H15" i="1"/>
  <c r="C16" i="1"/>
  <c r="D16" i="1"/>
  <c r="J16" i="1" s="1"/>
  <c r="E16" i="1"/>
  <c r="F16" i="1"/>
  <c r="G16" i="1"/>
  <c r="H16" i="1"/>
  <c r="N17" i="1" s="1"/>
  <c r="C17" i="1"/>
  <c r="I17" i="1" s="1"/>
  <c r="D17" i="1"/>
  <c r="E17" i="1"/>
  <c r="F17" i="1"/>
  <c r="L18" i="1" s="1"/>
  <c r="G17" i="1"/>
  <c r="M18" i="1" s="1"/>
  <c r="H17" i="1"/>
  <c r="C18" i="1"/>
  <c r="D18" i="1"/>
  <c r="J19" i="1" s="1"/>
  <c r="E18" i="1"/>
  <c r="K18" i="1" s="1"/>
  <c r="F18" i="1"/>
  <c r="G18" i="1"/>
  <c r="H18" i="1"/>
  <c r="N18" i="1" s="1"/>
  <c r="C19" i="1"/>
  <c r="D19" i="1"/>
  <c r="E19" i="1"/>
  <c r="F19" i="1"/>
  <c r="L19" i="1" s="1"/>
  <c r="G19" i="1"/>
  <c r="M20" i="1" s="1"/>
  <c r="H19" i="1"/>
  <c r="C20" i="1"/>
  <c r="D20" i="1"/>
  <c r="J20" i="1" s="1"/>
  <c r="E20" i="1"/>
  <c r="F20" i="1"/>
  <c r="G20" i="1"/>
  <c r="H20" i="1"/>
  <c r="N21" i="1" s="1"/>
  <c r="C21" i="1"/>
  <c r="D21" i="1"/>
  <c r="E21" i="1"/>
  <c r="F21" i="1"/>
  <c r="L22" i="1" s="1"/>
  <c r="G21" i="1"/>
  <c r="H21" i="1"/>
  <c r="C22" i="1"/>
  <c r="D22" i="1"/>
  <c r="J23" i="1" s="1"/>
  <c r="E22" i="1"/>
  <c r="K22" i="1" s="1"/>
  <c r="F22" i="1"/>
  <c r="G22" i="1"/>
  <c r="H22" i="1"/>
  <c r="N22" i="1" s="1"/>
  <c r="C23" i="1"/>
  <c r="I24" i="1" s="1"/>
  <c r="D23" i="1"/>
  <c r="E23" i="1"/>
  <c r="F23" i="1"/>
  <c r="L23" i="1" s="1"/>
  <c r="G23" i="1"/>
  <c r="H23" i="1"/>
  <c r="C24" i="1"/>
  <c r="D24" i="1"/>
  <c r="J24" i="1" s="1"/>
  <c r="E24" i="1"/>
  <c r="K25" i="1" s="1"/>
  <c r="F24" i="1"/>
  <c r="G24" i="1"/>
  <c r="H24" i="1"/>
  <c r="N25" i="1" s="1"/>
  <c r="C25" i="1"/>
  <c r="D25" i="1"/>
  <c r="E25" i="1"/>
  <c r="F25" i="1"/>
  <c r="L26" i="1" s="1"/>
  <c r="G25" i="1"/>
  <c r="H25" i="1"/>
  <c r="C26" i="1"/>
  <c r="D26" i="1"/>
  <c r="J27" i="1" s="1"/>
  <c r="E26" i="1"/>
  <c r="K27" i="1" s="1"/>
  <c r="F26" i="1"/>
  <c r="G26" i="1"/>
  <c r="H26" i="1"/>
  <c r="N27" i="1" s="1"/>
  <c r="C27" i="1"/>
  <c r="D27" i="1"/>
  <c r="E27" i="1"/>
  <c r="F27" i="1"/>
  <c r="L27" i="1" s="1"/>
  <c r="G27" i="1"/>
  <c r="H27" i="1"/>
  <c r="C28" i="1"/>
  <c r="D28" i="1"/>
  <c r="J29" i="1" s="1"/>
  <c r="E28" i="1"/>
  <c r="K29" i="1" s="1"/>
  <c r="F28" i="1"/>
  <c r="G28" i="1"/>
  <c r="H28" i="1"/>
  <c r="N29" i="1" s="1"/>
  <c r="C29" i="1"/>
  <c r="D29" i="1"/>
  <c r="E29" i="1"/>
  <c r="F29" i="1"/>
  <c r="L30" i="1" s="1"/>
  <c r="G29" i="1"/>
  <c r="H29" i="1"/>
  <c r="C30" i="1"/>
  <c r="D30" i="1"/>
  <c r="J31" i="1" s="1"/>
  <c r="E30" i="1"/>
  <c r="F30" i="1"/>
  <c r="G30" i="1"/>
  <c r="H30" i="1"/>
  <c r="N30" i="1" s="1"/>
  <c r="C31" i="1"/>
  <c r="I32" i="1" s="1"/>
  <c r="D31" i="1"/>
  <c r="E31" i="1"/>
  <c r="F31" i="1"/>
  <c r="L31" i="1" s="1"/>
  <c r="G31" i="1"/>
  <c r="M32" i="1" s="1"/>
  <c r="H31" i="1"/>
  <c r="C32" i="1"/>
  <c r="D32" i="1"/>
  <c r="J32" i="1" s="1"/>
  <c r="E32" i="1"/>
  <c r="F32" i="1"/>
  <c r="G32" i="1"/>
  <c r="H32" i="1"/>
  <c r="N33" i="1" s="1"/>
  <c r="C33" i="1"/>
  <c r="I33" i="1" s="1"/>
  <c r="D33" i="1"/>
  <c r="E33" i="1"/>
  <c r="F33" i="1"/>
  <c r="L34" i="1" s="1"/>
  <c r="G33" i="1"/>
  <c r="H33" i="1"/>
  <c r="C34" i="1"/>
  <c r="D34" i="1"/>
  <c r="J35" i="1" s="1"/>
  <c r="E34" i="1"/>
  <c r="K34" i="1" s="1"/>
  <c r="F34" i="1"/>
  <c r="G34" i="1"/>
  <c r="H34" i="1"/>
  <c r="N34" i="1" s="1"/>
  <c r="C35" i="1"/>
  <c r="D35" i="1"/>
  <c r="E35" i="1"/>
  <c r="F35" i="1"/>
  <c r="L35" i="1" s="1"/>
  <c r="G35" i="1"/>
  <c r="H35" i="1"/>
  <c r="D10" i="1"/>
  <c r="E10" i="1"/>
  <c r="F10" i="1"/>
  <c r="G10" i="1"/>
  <c r="H10" i="1"/>
  <c r="C10" i="1"/>
  <c r="I13" i="1"/>
  <c r="I26" i="1"/>
  <c r="M14" i="1"/>
  <c r="N16" i="1"/>
  <c r="K15" i="1"/>
  <c r="M21" i="1"/>
  <c r="M25" i="1"/>
  <c r="M30" i="1"/>
  <c r="N32" i="1"/>
  <c r="M34" i="1"/>
  <c r="K23" i="1" l="1"/>
  <c r="L25" i="1"/>
  <c r="I18" i="1"/>
  <c r="M35" i="1"/>
  <c r="I34" i="1"/>
  <c r="K33" i="1"/>
  <c r="M33" i="1"/>
  <c r="K32" i="1"/>
  <c r="M31" i="1"/>
  <c r="K30" i="1"/>
  <c r="M29" i="1"/>
  <c r="I28" i="1"/>
  <c r="K28" i="1"/>
  <c r="M27" i="1"/>
  <c r="K26" i="1"/>
  <c r="M24" i="1"/>
  <c r="I25" i="1"/>
  <c r="K24" i="1"/>
  <c r="M23" i="1"/>
  <c r="I22" i="1"/>
  <c r="K21" i="1"/>
  <c r="I20" i="1"/>
  <c r="K20" i="1"/>
  <c r="M19" i="1"/>
  <c r="K17" i="1"/>
  <c r="M17" i="1"/>
  <c r="I16" i="1"/>
  <c r="K16" i="1"/>
  <c r="M15" i="1"/>
  <c r="I14" i="1"/>
  <c r="K14" i="1"/>
  <c r="J22" i="1"/>
  <c r="J34" i="1"/>
  <c r="L21" i="1"/>
  <c r="J18" i="1"/>
  <c r="K11" i="1"/>
  <c r="L33" i="1"/>
  <c r="J30" i="1"/>
  <c r="M28" i="1"/>
  <c r="M26" i="1"/>
  <c r="N24" i="1"/>
  <c r="K19" i="1"/>
  <c r="L17" i="1"/>
  <c r="J14" i="1"/>
  <c r="I29" i="1"/>
  <c r="N28" i="1"/>
  <c r="K31" i="1"/>
  <c r="L29" i="1"/>
  <c r="J26" i="1"/>
  <c r="M22" i="1"/>
  <c r="N20" i="1"/>
  <c r="L13" i="1"/>
  <c r="I21" i="1"/>
  <c r="K35" i="1"/>
  <c r="I30" i="1"/>
  <c r="N35" i="1"/>
  <c r="L32" i="1"/>
  <c r="J33" i="1"/>
  <c r="N31" i="1"/>
  <c r="L28" i="1"/>
  <c r="L24" i="1"/>
  <c r="J25" i="1"/>
  <c r="N23" i="1"/>
  <c r="L20" i="1"/>
  <c r="J21" i="1"/>
  <c r="N19" i="1"/>
  <c r="L16" i="1"/>
  <c r="J17" i="1"/>
  <c r="N15" i="1"/>
  <c r="J28" i="1"/>
  <c r="N26" i="1"/>
  <c r="K12" i="1"/>
  <c r="L11" i="1"/>
  <c r="N11" i="1"/>
  <c r="M11" i="1"/>
  <c r="J11" i="1"/>
  <c r="I35" i="1"/>
  <c r="I31" i="1"/>
  <c r="I27" i="1"/>
  <c r="I23" i="1"/>
  <c r="I19" i="1"/>
  <c r="I15" i="1"/>
  <c r="I11" i="1"/>
  <c r="N12" i="1"/>
  <c r="J12" i="1"/>
  <c r="M12" i="1"/>
  <c r="I12" i="1"/>
  <c r="K39" i="1" l="1"/>
  <c r="N39" i="1"/>
  <c r="M39" i="1"/>
  <c r="J39" i="1" l="1"/>
  <c r="L39" i="1"/>
</calcChain>
</file>

<file path=xl/sharedStrings.xml><?xml version="1.0" encoding="utf-8"?>
<sst xmlns="http://schemas.openxmlformats.org/spreadsheetml/2006/main" count="49" uniqueCount="21">
  <si>
    <t>Umax</t>
  </si>
  <si>
    <t>[m/s]</t>
  </si>
  <si>
    <t>[m]</t>
  </si>
  <si>
    <t>laminar</t>
  </si>
  <si>
    <t>turbulent</t>
  </si>
  <si>
    <t>radius</t>
  </si>
  <si>
    <t>mittlere Geschw</t>
  </si>
  <si>
    <t>Integration</t>
  </si>
  <si>
    <t>1/6 Pot.</t>
  </si>
  <si>
    <t>1/7 Pot.</t>
  </si>
  <si>
    <t>1/8 Pot.</t>
  </si>
  <si>
    <t>1/9 Pot.</t>
  </si>
  <si>
    <t>1/10 Pot.</t>
  </si>
  <si>
    <t>relativer Radius</t>
  </si>
  <si>
    <t>c_mittel</t>
  </si>
  <si>
    <t>c_max/c_mittel</t>
  </si>
  <si>
    <t>Radius_c_mittel</t>
  </si>
  <si>
    <t>rohrradius</t>
  </si>
  <si>
    <t>VL Strömungstechnik II</t>
  </si>
  <si>
    <t>Frank Kameier</t>
  </si>
  <si>
    <t>http://ifs.mv.fh-duesseldorf.de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</si>
</sst>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2" fontId="0" fillId="0" borderId="0" xfId="0" applyNumberFormat="1"/>
    <xf numFmtId="0" fontId="0" fillId="0" borderId="1" xfId="0" applyBorder="1"/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2" fontId="0" fillId="0" borderId="1" xfId="0" applyNumberFormat="1" applyBorder="1"/>
    <xf numFmtId="164" fontId="0" fillId="0" borderId="1" xfId="0" applyNumberFormat="1" applyBorder="1"/>
    <xf numFmtId="165" fontId="0" fillId="0" borderId="0" xfId="0" applyNumberFormat="1"/>
    <xf numFmtId="165" fontId="0" fillId="0" borderId="1" xfId="0" applyNumberFormat="1" applyBorder="1"/>
    <xf numFmtId="0" fontId="2" fillId="0" borderId="0" xfId="1"/>
    <xf numFmtId="14" fontId="0" fillId="0" borderId="0" xfId="0" applyNumberFormat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58823529411763"/>
          <c:y val="0.13265339169471385"/>
          <c:w val="0.57647058823529407"/>
          <c:h val="0.5255115132521356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Tabelle1!$C$9</c:f>
              <c:strCache>
                <c:ptCount val="1"/>
                <c:pt idx="0">
                  <c:v>laminar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Tabelle1!$B$10:$B$36</c:f>
              <c:numCache>
                <c:formatCode>General</c:formatCode>
                <c:ptCount val="27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</c:numCache>
            </c:numRef>
          </c:xVal>
          <c:yVal>
            <c:numRef>
              <c:f>Tabelle1!$C$10:$C$36</c:f>
              <c:numCache>
                <c:formatCode>0.0</c:formatCode>
                <c:ptCount val="27"/>
                <c:pt idx="0">
                  <c:v>20</c:v>
                </c:pt>
                <c:pt idx="1">
                  <c:v>19.968</c:v>
                </c:pt>
                <c:pt idx="2">
                  <c:v>19.872</c:v>
                </c:pt>
                <c:pt idx="3">
                  <c:v>19.712</c:v>
                </c:pt>
                <c:pt idx="4">
                  <c:v>19.488</c:v>
                </c:pt>
                <c:pt idx="5">
                  <c:v>19.2</c:v>
                </c:pt>
                <c:pt idx="6">
                  <c:v>18.847999999999999</c:v>
                </c:pt>
                <c:pt idx="7">
                  <c:v>18.431999999999999</c:v>
                </c:pt>
                <c:pt idx="8">
                  <c:v>17.951999999999998</c:v>
                </c:pt>
                <c:pt idx="9">
                  <c:v>17.408000000000001</c:v>
                </c:pt>
                <c:pt idx="10">
                  <c:v>16.8</c:v>
                </c:pt>
                <c:pt idx="11">
                  <c:v>16.128</c:v>
                </c:pt>
                <c:pt idx="12">
                  <c:v>15.392000000000001</c:v>
                </c:pt>
                <c:pt idx="13">
                  <c:v>14.592000000000001</c:v>
                </c:pt>
                <c:pt idx="14">
                  <c:v>13.727999999999998</c:v>
                </c:pt>
                <c:pt idx="15">
                  <c:v>12.8</c:v>
                </c:pt>
                <c:pt idx="16">
                  <c:v>11.808</c:v>
                </c:pt>
                <c:pt idx="17">
                  <c:v>10.751999999999997</c:v>
                </c:pt>
                <c:pt idx="18">
                  <c:v>9.6320000000000014</c:v>
                </c:pt>
                <c:pt idx="19">
                  <c:v>8.4480000000000004</c:v>
                </c:pt>
                <c:pt idx="20">
                  <c:v>7.1999999999999975</c:v>
                </c:pt>
                <c:pt idx="21">
                  <c:v>5.8880000000000017</c:v>
                </c:pt>
                <c:pt idx="22">
                  <c:v>4.5120000000000005</c:v>
                </c:pt>
                <c:pt idx="23">
                  <c:v>3.0719999999999992</c:v>
                </c:pt>
                <c:pt idx="24">
                  <c:v>1.5680000000000005</c:v>
                </c:pt>
                <c:pt idx="25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Tabelle1!$D$8</c:f>
              <c:strCache>
                <c:ptCount val="1"/>
                <c:pt idx="0">
                  <c:v>1/6 Pot.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Tabelle1!$B$10:$B$36</c:f>
              <c:numCache>
                <c:formatCode>General</c:formatCode>
                <c:ptCount val="27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</c:numCache>
            </c:numRef>
          </c:xVal>
          <c:yVal>
            <c:numRef>
              <c:f>Tabelle1!$D$10:$D$36</c:f>
              <c:numCache>
                <c:formatCode>0.0</c:formatCode>
                <c:ptCount val="27"/>
                <c:pt idx="0">
                  <c:v>20</c:v>
                </c:pt>
                <c:pt idx="1">
                  <c:v>19.864388535589896</c:v>
                </c:pt>
                <c:pt idx="2">
                  <c:v>19.723983636363684</c:v>
                </c:pt>
                <c:pt idx="3">
                  <c:v>19.578395965068811</c:v>
                </c:pt>
                <c:pt idx="4">
                  <c:v>19.427185036060234</c:v>
                </c:pt>
                <c:pt idx="5">
                  <c:v>19.269849679979924</c:v>
                </c:pt>
                <c:pt idx="6">
                  <c:v>19.105816151919743</c:v>
                </c:pt>
                <c:pt idx="7">
                  <c:v>18.934423142112706</c:v>
                </c:pt>
                <c:pt idx="8">
                  <c:v>18.754902659642209</c:v>
                </c:pt>
                <c:pt idx="9">
                  <c:v>18.566355334451117</c:v>
                </c:pt>
                <c:pt idx="10">
                  <c:v>18.367718043368907</c:v>
                </c:pt>
                <c:pt idx="11">
                  <c:v>18.157720781658821</c:v>
                </c:pt>
                <c:pt idx="12">
                  <c:v>17.934828147688638</c:v>
                </c:pt>
                <c:pt idx="13">
                  <c:v>17.697158282998689</c:v>
                </c:pt>
                <c:pt idx="14">
                  <c:v>17.442367868523796</c:v>
                </c:pt>
                <c:pt idx="15">
                  <c:v>17.167484378651142</c:v>
                </c:pt>
                <c:pt idx="16">
                  <c:v>16.868653306034986</c:v>
                </c:pt>
                <c:pt idx="17">
                  <c:v>16.540742168000548</c:v>
                </c:pt>
                <c:pt idx="18">
                  <c:v>16.17669016873004</c:v>
                </c:pt>
                <c:pt idx="19">
                  <c:v>15.76637562905022</c:v>
                </c:pt>
                <c:pt idx="20">
                  <c:v>15.294489826634601</c:v>
                </c:pt>
                <c:pt idx="21">
                  <c:v>14.736125994561547</c:v>
                </c:pt>
                <c:pt idx="22">
                  <c:v>14.046243837639928</c:v>
                </c:pt>
                <c:pt idx="23">
                  <c:v>13.128395758909413</c:v>
                </c:pt>
                <c:pt idx="24">
                  <c:v>11.696070952851468</c:v>
                </c:pt>
                <c:pt idx="25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Tabelle1!$E$8</c:f>
              <c:strCache>
                <c:ptCount val="1"/>
                <c:pt idx="0">
                  <c:v>1/7 Pot.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Tabelle1!$B$10:$B$36</c:f>
              <c:numCache>
                <c:formatCode>General</c:formatCode>
                <c:ptCount val="27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</c:numCache>
            </c:numRef>
          </c:xVal>
          <c:yVal>
            <c:numRef>
              <c:f>Tabelle1!$E$10:$E$36</c:f>
              <c:numCache>
                <c:formatCode>0.0</c:formatCode>
                <c:ptCount val="27"/>
                <c:pt idx="0">
                  <c:v>20</c:v>
                </c:pt>
                <c:pt idx="1">
                  <c:v>19.883705158628445</c:v>
                </c:pt>
                <c:pt idx="2">
                  <c:v>19.763180090680347</c:v>
                </c:pt>
                <c:pt idx="3">
                  <c:v>19.638076560683121</c:v>
                </c:pt>
                <c:pt idx="4">
                  <c:v>19.508000175010494</c:v>
                </c:pt>
                <c:pt idx="5">
                  <c:v>19.372501718539947</c:v>
                </c:pt>
                <c:pt idx="6">
                  <c:v>19.231066338479714</c:v>
                </c:pt>
                <c:pt idx="7">
                  <c:v>19.083099895275041</c:v>
                </c:pt>
                <c:pt idx="8">
                  <c:v>18.927911534557474</c:v>
                </c:pt>
                <c:pt idx="9">
                  <c:v>18.764691141741661</c:v>
                </c:pt>
                <c:pt idx="10">
                  <c:v>18.592479749975624</c:v>
                </c:pt>
                <c:pt idx="11">
                  <c:v>18.410130061612961</c:v>
                </c:pt>
                <c:pt idx="12">
                  <c:v>18.216252803769656</c:v>
                </c:pt>
                <c:pt idx="13">
                  <c:v>18.009142295416098</c:v>
                </c:pt>
                <c:pt idx="14">
                  <c:v>17.786670661637054</c:v>
                </c:pt>
                <c:pt idx="15">
                  <c:v>17.546133242474831</c:v>
                </c:pt>
                <c:pt idx="16">
                  <c:v>17.284015162662683</c:v>
                </c:pt>
                <c:pt idx="17">
                  <c:v>16.995624819678728</c:v>
                </c:pt>
                <c:pt idx="18">
                  <c:v>16.674490458979189</c:v>
                </c:pt>
                <c:pt idx="19">
                  <c:v>16.311306350054373</c:v>
                </c:pt>
                <c:pt idx="20">
                  <c:v>15.891948094037044</c:v>
                </c:pt>
                <c:pt idx="21">
                  <c:v>15.393339588134015</c:v>
                </c:pt>
                <c:pt idx="22">
                  <c:v>14.773536156302375</c:v>
                </c:pt>
                <c:pt idx="23">
                  <c:v>13.942111937023396</c:v>
                </c:pt>
                <c:pt idx="24">
                  <c:v>12.627700711178386</c:v>
                </c:pt>
                <c:pt idx="25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Tabelle1!$F$8</c:f>
              <c:strCache>
                <c:ptCount val="1"/>
                <c:pt idx="0">
                  <c:v>1/8 Pot.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Tabelle1!$B$10:$B$36</c:f>
              <c:numCache>
                <c:formatCode>General</c:formatCode>
                <c:ptCount val="27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</c:numCache>
            </c:numRef>
          </c:xVal>
          <c:yVal>
            <c:numRef>
              <c:f>Tabelle1!$F$10:$F$36</c:f>
              <c:numCache>
                <c:formatCode>0.0</c:formatCode>
                <c:ptCount val="27"/>
                <c:pt idx="0">
                  <c:v>20</c:v>
                </c:pt>
                <c:pt idx="1">
                  <c:v>19.898204951884008</c:v>
                </c:pt>
                <c:pt idx="2">
                  <c:v>19.792628540298121</c:v>
                </c:pt>
                <c:pt idx="3">
                  <c:v>19.682956364498715</c:v>
                </c:pt>
                <c:pt idx="4">
                  <c:v>19.568832072846448</c:v>
                </c:pt>
                <c:pt idx="5">
                  <c:v>19.449849449321462</c:v>
                </c:pt>
                <c:pt idx="6">
                  <c:v>19.325542525447673</c:v>
                </c:pt>
                <c:pt idx="7">
                  <c:v>19.195373091652911</c:v>
                </c:pt>
                <c:pt idx="8">
                  <c:v>19.058714736552098</c:v>
                </c:pt>
                <c:pt idx="9">
                  <c:v>18.914832180063517</c:v>
                </c:pt>
                <c:pt idx="10">
                  <c:v>18.762854119705704</c:v>
                </c:pt>
                <c:pt idx="11">
                  <c:v>18.601736966363351</c:v>
                </c:pt>
                <c:pt idx="12">
                  <c:v>18.430215511477666</c:v>
                </c:pt>
                <c:pt idx="13">
                  <c:v>18.246734393392845</c:v>
                </c:pt>
                <c:pt idx="14">
                  <c:v>18.049350568466437</c:v>
                </c:pt>
                <c:pt idx="15">
                  <c:v>17.835590584749927</c:v>
                </c:pt>
                <c:pt idx="16">
                  <c:v>17.602234735867867</c:v>
                </c:pt>
                <c:pt idx="17">
                  <c:v>17.344977585656068</c:v>
                </c:pt>
                <c:pt idx="18">
                  <c:v>17.05786800878499</c:v>
                </c:pt>
                <c:pt idx="19">
                  <c:v>16.732329214022975</c:v>
                </c:pt>
                <c:pt idx="20">
                  <c:v>16.355308679158853</c:v>
                </c:pt>
                <c:pt idx="21">
                  <c:v>15.905414575341013</c:v>
                </c:pt>
                <c:pt idx="22">
                  <c:v>15.343613541490706</c:v>
                </c:pt>
                <c:pt idx="23">
                  <c:v>14.585329474434216</c:v>
                </c:pt>
                <c:pt idx="24">
                  <c:v>13.374806099528442</c:v>
                </c:pt>
                <c:pt idx="25">
                  <c:v>0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Tabelle1!$G$8</c:f>
              <c:strCache>
                <c:ptCount val="1"/>
                <c:pt idx="0">
                  <c:v>1/9 Pot.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xVal>
            <c:numRef>
              <c:f>Tabelle1!$B$10:$B$36</c:f>
              <c:numCache>
                <c:formatCode>General</c:formatCode>
                <c:ptCount val="27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</c:numCache>
            </c:numRef>
          </c:xVal>
          <c:yVal>
            <c:numRef>
              <c:f>Tabelle1!$G$10:$G$36</c:f>
              <c:numCache>
                <c:formatCode>0.0</c:formatCode>
                <c:ptCount val="27"/>
                <c:pt idx="0">
                  <c:v>20</c:v>
                </c:pt>
                <c:pt idx="1">
                  <c:v>19.909489878666683</c:v>
                </c:pt>
                <c:pt idx="2">
                  <c:v>19.815563223543474</c:v>
                </c:pt>
                <c:pt idx="3">
                  <c:v>19.7179337763327</c:v>
                </c:pt>
                <c:pt idx="4">
                  <c:v>19.616276886277355</c:v>
                </c:pt>
                <c:pt idx="5">
                  <c:v>19.51022223958153</c:v>
                </c:pt>
                <c:pt idx="6">
                  <c:v>19.399344768867174</c:v>
                </c:pt>
                <c:pt idx="7">
                  <c:v>19.283153164141769</c:v>
                </c:pt>
                <c:pt idx="8">
                  <c:v>19.161075179280257</c:v>
                </c:pt>
                <c:pt idx="9">
                  <c:v>19.03243859189309</c:v>
                </c:pt>
                <c:pt idx="10">
                  <c:v>18.896446167383704</c:v>
                </c:pt>
                <c:pt idx="11">
                  <c:v>18.752142195249856</c:v>
                </c:pt>
                <c:pt idx="12">
                  <c:v>18.598366925783402</c:v>
                </c:pt>
                <c:pt idx="13">
                  <c:v>18.433693213197234</c:v>
                </c:pt>
                <c:pt idx="14">
                  <c:v>18.256336262061886</c:v>
                </c:pt>
                <c:pt idx="15">
                  <c:v>18.064021402733644</c:v>
                </c:pt>
                <c:pt idx="16">
                  <c:v>17.853783887841516</c:v>
                </c:pt>
                <c:pt idx="17">
                  <c:v>17.621653605394535</c:v>
                </c:pt>
                <c:pt idx="18">
                  <c:v>17.362134259797319</c:v>
                </c:pt>
                <c:pt idx="19">
                  <c:v>17.06729040016117</c:v>
                </c:pt>
                <c:pt idx="20">
                  <c:v>16.72502061900747</c:v>
                </c:pt>
                <c:pt idx="21">
                  <c:v>16.31544346192096</c:v>
                </c:pt>
                <c:pt idx="22">
                  <c:v>15.802172588772855</c:v>
                </c:pt>
                <c:pt idx="23">
                  <c:v>15.106056521145621</c:v>
                </c:pt>
                <c:pt idx="24">
                  <c:v>13.986315735311251</c:v>
                </c:pt>
                <c:pt idx="25">
                  <c:v>0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Tabelle1!$H$8</c:f>
              <c:strCache>
                <c:ptCount val="1"/>
                <c:pt idx="0">
                  <c:v>1/10 Pot.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Tabelle1!$B$10:$B$36</c:f>
              <c:numCache>
                <c:formatCode>General</c:formatCode>
                <c:ptCount val="27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</c:numCache>
            </c:numRef>
          </c:xVal>
          <c:yVal>
            <c:numRef>
              <c:f>Tabelle1!$H$10:$H$36</c:f>
              <c:numCache>
                <c:formatCode>0.0</c:formatCode>
                <c:ptCount val="27"/>
                <c:pt idx="0">
                  <c:v>20</c:v>
                </c:pt>
                <c:pt idx="1">
                  <c:v>19.918522427957011</c:v>
                </c:pt>
                <c:pt idx="2">
                  <c:v>19.833930103047454</c:v>
                </c:pt>
                <c:pt idx="3">
                  <c:v>19.745960453022203</c:v>
                </c:pt>
                <c:pt idx="4">
                  <c:v>19.654315545523431</c:v>
                </c:pt>
                <c:pt idx="5">
                  <c:v>19.55865537085857</c:v>
                </c:pt>
                <c:pt idx="6">
                  <c:v>19.458589439041933</c:v>
                </c:pt>
                <c:pt idx="7">
                  <c:v>19.353666154082962</c:v>
                </c:pt>
                <c:pt idx="8">
                  <c:v>19.243359216943777</c:v>
                </c:pt>
                <c:pt idx="9">
                  <c:v>19.127049995800739</c:v>
                </c:pt>
                <c:pt idx="10">
                  <c:v>19.004004330113528</c:v>
                </c:pt>
                <c:pt idx="11">
                  <c:v>18.873341505734789</c:v>
                </c:pt>
                <c:pt idx="12">
                  <c:v>18.733991982344026</c:v>
                </c:pt>
                <c:pt idx="13">
                  <c:v>18.584638567949725</c:v>
                </c:pt>
                <c:pt idx="14">
                  <c:v>18.423632552250801</c:v>
                </c:pt>
                <c:pt idx="15">
                  <c:v>18.248870731109616</c:v>
                </c:pt>
                <c:pt idx="16">
                  <c:v>18.057609028948683</c:v>
                </c:pt>
                <c:pt idx="17">
                  <c:v>17.846168676856042</c:v>
                </c:pt>
                <c:pt idx="18">
                  <c:v>17.609450285391524</c:v>
                </c:pt>
                <c:pt idx="19">
                  <c:v>17.340080919684461</c:v>
                </c:pt>
                <c:pt idx="20">
                  <c:v>17.026798450415694</c:v>
                </c:pt>
                <c:pt idx="21">
                  <c:v>16.651064148037463</c:v>
                </c:pt>
                <c:pt idx="22">
                  <c:v>16.178867573983506</c:v>
                </c:pt>
                <c:pt idx="23">
                  <c:v>15.535992194314673</c:v>
                </c:pt>
                <c:pt idx="24">
                  <c:v>14.495593273553913</c:v>
                </c:pt>
                <c:pt idx="25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097408"/>
        <c:axId val="162120064"/>
      </c:scatterChart>
      <c:valAx>
        <c:axId val="162097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r[m]</a:t>
                </a:r>
              </a:p>
            </c:rich>
          </c:tx>
          <c:layout>
            <c:manualLayout>
              <c:xMode val="edge"/>
              <c:yMode val="edge"/>
              <c:x val="0.40470588235294119"/>
              <c:y val="0.811226510748442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120064"/>
        <c:crosses val="autoZero"/>
        <c:crossBetween val="midCat"/>
      </c:valAx>
      <c:valAx>
        <c:axId val="1621200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u[m/s]</a:t>
                </a:r>
              </a:p>
            </c:rich>
          </c:tx>
          <c:layout>
            <c:manualLayout>
              <c:xMode val="edge"/>
              <c:yMode val="edge"/>
              <c:x val="3.7647058823529408E-2"/>
              <c:y val="0.2908170510230265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09740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647058823529413"/>
          <c:y val="0.193878034015351"/>
          <c:w val="0.20470588235294118"/>
          <c:h val="0.617348476733091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41</xdr:row>
      <xdr:rowOff>114300</xdr:rowOff>
    </xdr:from>
    <xdr:to>
      <xdr:col>12</xdr:col>
      <xdr:colOff>419100</xdr:colOff>
      <xdr:row>53</xdr:row>
      <xdr:rowOff>38100</xdr:rowOff>
    </xdr:to>
    <xdr:graphicFrame macro="">
      <xdr:nvGraphicFramePr>
        <xdr:cNvPr id="1026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fs.mv.fh-duesseldorf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1"/>
  <sheetViews>
    <sheetView tabSelected="1" topLeftCell="A27" workbookViewId="0">
      <selection activeCell="K12" sqref="K12"/>
    </sheetView>
  </sheetViews>
  <sheetFormatPr baseColWidth="10" defaultRowHeight="12.75" x14ac:dyDescent="0.2"/>
  <cols>
    <col min="8" max="8" width="17.5703125" customWidth="1"/>
    <col min="10" max="14" width="11.5703125" bestFit="1" customWidth="1"/>
  </cols>
  <sheetData>
    <row r="1" spans="2:14" x14ac:dyDescent="0.2">
      <c r="B1" t="s">
        <v>18</v>
      </c>
      <c r="F1" t="s">
        <v>19</v>
      </c>
      <c r="I1" s="9" t="s">
        <v>20</v>
      </c>
      <c r="M1" s="10">
        <v>41339</v>
      </c>
    </row>
    <row r="4" spans="2:14" x14ac:dyDescent="0.2">
      <c r="B4" t="s">
        <v>0</v>
      </c>
      <c r="C4">
        <v>20</v>
      </c>
      <c r="D4" t="s">
        <v>1</v>
      </c>
    </row>
    <row r="5" spans="2:14" x14ac:dyDescent="0.2">
      <c r="B5" t="s">
        <v>17</v>
      </c>
      <c r="C5">
        <v>0.25</v>
      </c>
      <c r="D5" t="s">
        <v>2</v>
      </c>
    </row>
    <row r="8" spans="2:14" x14ac:dyDescent="0.2"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3</v>
      </c>
      <c r="J8" s="1" t="s">
        <v>8</v>
      </c>
      <c r="K8" s="1" t="s">
        <v>9</v>
      </c>
      <c r="L8" s="1" t="s">
        <v>10</v>
      </c>
      <c r="M8" s="1" t="s">
        <v>11</v>
      </c>
      <c r="N8" s="1" t="s">
        <v>12</v>
      </c>
    </row>
    <row r="9" spans="2:14" x14ac:dyDescent="0.2">
      <c r="B9" t="s">
        <v>5</v>
      </c>
      <c r="C9" t="s">
        <v>3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6</v>
      </c>
      <c r="J9" t="s">
        <v>6</v>
      </c>
      <c r="K9" t="s">
        <v>6</v>
      </c>
      <c r="L9" t="s">
        <v>6</v>
      </c>
      <c r="M9" t="s">
        <v>6</v>
      </c>
      <c r="N9" t="s">
        <v>6</v>
      </c>
    </row>
    <row r="10" spans="2:14" x14ac:dyDescent="0.2">
      <c r="B10">
        <v>0</v>
      </c>
      <c r="C10" s="7">
        <f t="shared" ref="C10:C35" si="0">Umax*(1-(radius/rohrradius)^2)</f>
        <v>20</v>
      </c>
      <c r="D10" s="7">
        <f t="shared" ref="D10:D35" si="1">Umax*((rohrradius-radius)/rohrradius)^(1/6)</f>
        <v>20</v>
      </c>
      <c r="E10" s="7">
        <f t="shared" ref="E10:E35" si="2">Umax*((rohrradius-radius)/rohrradius)^(1/7)</f>
        <v>20</v>
      </c>
      <c r="F10" s="7">
        <f t="shared" ref="F10:F35" si="3">Umax*((rohrradius-radius)/rohrradius)^(1/8)</f>
        <v>20</v>
      </c>
      <c r="G10" s="7">
        <f t="shared" ref="G10:G35" si="4">Umax*((rohrradius-radius)/rohrradius)^(1/9)</f>
        <v>20</v>
      </c>
      <c r="H10" s="7">
        <f t="shared" ref="H10:H35" si="5">Umax*((rohrradius-radius)/rohrradius)^(1/10)</f>
        <v>20</v>
      </c>
      <c r="I10" t="s">
        <v>7</v>
      </c>
      <c r="J10" t="s">
        <v>7</v>
      </c>
      <c r="K10" t="s">
        <v>7</v>
      </c>
      <c r="L10" t="s">
        <v>7</v>
      </c>
      <c r="M10" t="s">
        <v>7</v>
      </c>
      <c r="N10" t="s">
        <v>7</v>
      </c>
    </row>
    <row r="11" spans="2:14" x14ac:dyDescent="0.2">
      <c r="B11">
        <v>0.01</v>
      </c>
      <c r="C11" s="7">
        <f t="shared" si="0"/>
        <v>19.968</v>
      </c>
      <c r="D11" s="7">
        <f t="shared" si="1"/>
        <v>19.864388535589896</v>
      </c>
      <c r="E11" s="7">
        <f t="shared" si="2"/>
        <v>19.883705158628445</v>
      </c>
      <c r="F11" s="7">
        <f t="shared" si="3"/>
        <v>19.898204951884008</v>
      </c>
      <c r="G11" s="7">
        <f t="shared" si="4"/>
        <v>19.909489878666683</v>
      </c>
      <c r="H11" s="7">
        <f t="shared" si="5"/>
        <v>19.918522427957011</v>
      </c>
      <c r="I11">
        <f>2*PI()*(B10+B11)/2*(C10+C11)/2*(B11-B10)</f>
        <v>6.2781587589338444E-3</v>
      </c>
      <c r="J11">
        <f>2*PI()*(B10+B11)/2*(D10+D11)/2*(B11-B10)</f>
        <v>6.2618835081629199E-3</v>
      </c>
      <c r="K11">
        <f>2*PI()*(B10+B11)/2*(E10+E11)/2*(B11-B10)</f>
        <v>6.2649177562144236E-3</v>
      </c>
      <c r="L11">
        <f>2*PI()*(B10+B11)/2*(F10+F11)/2*(B11-B10)</f>
        <v>6.2671953784129361E-3</v>
      </c>
      <c r="M11">
        <f>2*PI()*(B10+B11)/2*(G10+G11)/2*(B11-B10)</f>
        <v>6.2689680105667738E-3</v>
      </c>
      <c r="N11">
        <f>2*PI()*(B10+B11)/2*(H10+H11)/2*(B11-B10)</f>
        <v>6.2703868400914575E-3</v>
      </c>
    </row>
    <row r="12" spans="2:14" x14ac:dyDescent="0.2">
      <c r="B12">
        <v>0.02</v>
      </c>
      <c r="C12" s="7">
        <f t="shared" si="0"/>
        <v>19.872</v>
      </c>
      <c r="D12" s="7">
        <f t="shared" si="1"/>
        <v>19.723983636363684</v>
      </c>
      <c r="E12" s="7">
        <f t="shared" si="2"/>
        <v>19.763180090680347</v>
      </c>
      <c r="F12" s="7">
        <f t="shared" si="3"/>
        <v>19.792628540298121</v>
      </c>
      <c r="G12" s="7">
        <f t="shared" si="4"/>
        <v>19.815563223543474</v>
      </c>
      <c r="H12" s="7">
        <f t="shared" si="5"/>
        <v>19.833930103047454</v>
      </c>
      <c r="I12">
        <f>2*PI()*(B11+B12)/2*(C11+C12)/2*(B12-B11)</f>
        <v>1.8774157697852605E-2</v>
      </c>
      <c r="J12">
        <f t="shared" ref="J12:J35" si="6">2*PI()*(B11+B12)/2*(D11+D12)/2*(B12-B11)</f>
        <v>1.8655580877448195E-2</v>
      </c>
      <c r="K12">
        <f t="shared" ref="K12:K35" si="7">2*PI()*(B11+B12)/2*(E11+E12)/2*(B12-B11)</f>
        <v>1.8683154515541908E-2</v>
      </c>
      <c r="L12">
        <f t="shared" ref="L12:L35" si="8">2*PI()*(B11+B12)/2*(F11+F12)/2*(B12-B11)</f>
        <v>1.8703864637084261E-2</v>
      </c>
      <c r="M12">
        <f t="shared" ref="M12:M35" si="9">2*PI()*(B11+B12)/2*(G11+G12)/2*(B12-B11)</f>
        <v>1.8719990248405177E-2</v>
      </c>
      <c r="N12">
        <f t="shared" ref="N12:N35" si="10">2*PI()*(B11+B12)/2*(H11+H12)/2*(B12-B11)</f>
        <v>1.8732901925037088E-2</v>
      </c>
    </row>
    <row r="13" spans="2:14" x14ac:dyDescent="0.2">
      <c r="B13">
        <v>0.03</v>
      </c>
      <c r="C13" s="7">
        <f t="shared" si="0"/>
        <v>19.712</v>
      </c>
      <c r="D13" s="7">
        <f t="shared" si="1"/>
        <v>19.578395965068811</v>
      </c>
      <c r="E13" s="7">
        <f t="shared" si="2"/>
        <v>19.638076560683121</v>
      </c>
      <c r="F13" s="7">
        <f t="shared" si="3"/>
        <v>19.682956364498715</v>
      </c>
      <c r="G13" s="7">
        <f t="shared" si="4"/>
        <v>19.7179337763327</v>
      </c>
      <c r="H13" s="7">
        <f t="shared" si="5"/>
        <v>19.745960453022203</v>
      </c>
      <c r="I13">
        <f t="shared" ref="I13:I35" si="11">2*PI()*(B12+B13)/2*(C12+C13)/2*(B13-B12)</f>
        <v>3.1089200899924591E-2</v>
      </c>
      <c r="J13">
        <f t="shared" si="6"/>
        <v>3.0868016756114409E-2</v>
      </c>
      <c r="K13">
        <f t="shared" si="7"/>
        <v>3.0945674609532355E-2</v>
      </c>
      <c r="L13">
        <f t="shared" si="8"/>
        <v>3.100405188326746E-2</v>
      </c>
      <c r="M13">
        <f t="shared" si="9"/>
        <v>3.1049535936381274E-2</v>
      </c>
      <c r="N13">
        <f t="shared" si="10"/>
        <v>3.1085973350209111E-2</v>
      </c>
    </row>
    <row r="14" spans="2:14" x14ac:dyDescent="0.2">
      <c r="B14">
        <v>0.04</v>
      </c>
      <c r="C14" s="7">
        <f t="shared" si="0"/>
        <v>19.488</v>
      </c>
      <c r="D14" s="7">
        <f t="shared" si="1"/>
        <v>19.427185036060234</v>
      </c>
      <c r="E14" s="7">
        <f t="shared" si="2"/>
        <v>19.508000175010494</v>
      </c>
      <c r="F14" s="7">
        <f t="shared" si="3"/>
        <v>19.568832072846448</v>
      </c>
      <c r="G14" s="7">
        <f t="shared" si="4"/>
        <v>19.616276886277355</v>
      </c>
      <c r="H14" s="7">
        <f t="shared" si="5"/>
        <v>19.654315545523431</v>
      </c>
      <c r="I14">
        <f t="shared" si="11"/>
        <v>4.3102651207251978E-2</v>
      </c>
      <c r="J14">
        <f t="shared" si="6"/>
        <v>4.2888876352752028E-2</v>
      </c>
      <c r="K14">
        <f t="shared" si="7"/>
        <v>4.3043359481401096E-2</v>
      </c>
      <c r="L14">
        <f t="shared" si="8"/>
        <v>4.3159595568258532E-2</v>
      </c>
      <c r="M14">
        <f t="shared" si="9"/>
        <v>4.3250223538343187E-2</v>
      </c>
      <c r="N14">
        <f t="shared" si="10"/>
        <v>4.3322866169254445E-2</v>
      </c>
    </row>
    <row r="15" spans="2:14" x14ac:dyDescent="0.2">
      <c r="B15">
        <v>0.05</v>
      </c>
      <c r="C15" s="7">
        <f t="shared" si="0"/>
        <v>19.2</v>
      </c>
      <c r="D15" s="7">
        <f t="shared" si="1"/>
        <v>19.269849679979924</v>
      </c>
      <c r="E15" s="7">
        <f t="shared" si="2"/>
        <v>19.372501718539947</v>
      </c>
      <c r="F15" s="7">
        <f t="shared" si="3"/>
        <v>19.449849449321462</v>
      </c>
      <c r="G15" s="7">
        <f t="shared" si="4"/>
        <v>19.51022223958153</v>
      </c>
      <c r="H15" s="7">
        <f t="shared" si="5"/>
        <v>19.55865537085857</v>
      </c>
      <c r="I15">
        <f t="shared" si="11"/>
        <v>5.4693871461936876E-2</v>
      </c>
      <c r="J15">
        <f t="shared" si="6"/>
        <v>5.4706643990829439E-2</v>
      </c>
      <c r="K15">
        <f t="shared" si="7"/>
        <v>5.4966014602497969E-2</v>
      </c>
      <c r="L15">
        <f t="shared" si="8"/>
        <v>5.5161361450261147E-2</v>
      </c>
      <c r="M15">
        <f t="shared" si="9"/>
        <v>5.5313784996518595E-2</v>
      </c>
      <c r="N15">
        <f t="shared" si="10"/>
        <v>5.5436031610351176E-2</v>
      </c>
    </row>
    <row r="16" spans="2:14" x14ac:dyDescent="0.2">
      <c r="B16">
        <v>0.06</v>
      </c>
      <c r="C16" s="7">
        <f t="shared" si="0"/>
        <v>18.847999999999999</v>
      </c>
      <c r="D16" s="7">
        <f t="shared" si="1"/>
        <v>19.105816151919743</v>
      </c>
      <c r="E16" s="7">
        <f t="shared" si="2"/>
        <v>19.231066338479714</v>
      </c>
      <c r="F16" s="7">
        <f t="shared" si="3"/>
        <v>19.325542525447673</v>
      </c>
      <c r="G16" s="7">
        <f t="shared" si="4"/>
        <v>19.399344768867174</v>
      </c>
      <c r="H16" s="7">
        <f t="shared" si="5"/>
        <v>19.458589439041933</v>
      </c>
      <c r="I16">
        <f t="shared" si="11"/>
        <v>6.5742224506081415E-2</v>
      </c>
      <c r="J16">
        <f t="shared" si="6"/>
        <v>6.6308390419762026E-2</v>
      </c>
      <c r="K16">
        <f t="shared" si="7"/>
        <v>6.6702177195657575E-2</v>
      </c>
      <c r="L16">
        <f t="shared" si="8"/>
        <v>6.6999067612399599E-2</v>
      </c>
      <c r="M16">
        <f t="shared" si="9"/>
        <v>6.7230905427456189E-2</v>
      </c>
      <c r="N16">
        <f t="shared" si="10"/>
        <v>6.7416959311953809E-2</v>
      </c>
    </row>
    <row r="17" spans="2:14" x14ac:dyDescent="0.2">
      <c r="B17">
        <v>7.0000000000000007E-2</v>
      </c>
      <c r="C17" s="7">
        <f t="shared" si="0"/>
        <v>18.431999999999999</v>
      </c>
      <c r="D17" s="7">
        <f t="shared" si="1"/>
        <v>18.934423142112706</v>
      </c>
      <c r="E17" s="7">
        <f t="shared" si="2"/>
        <v>19.083099895275041</v>
      </c>
      <c r="F17" s="7">
        <f t="shared" si="3"/>
        <v>19.195373091652911</v>
      </c>
      <c r="G17" s="7">
        <f t="shared" si="4"/>
        <v>19.283153164141769</v>
      </c>
      <c r="H17" s="7">
        <f t="shared" si="5"/>
        <v>19.353666154082962</v>
      </c>
      <c r="I17">
        <f t="shared" si="11"/>
        <v>7.6127073181787949E-2</v>
      </c>
      <c r="J17">
        <f t="shared" si="6"/>
        <v>7.7679508599504649E-2</v>
      </c>
      <c r="K17">
        <f t="shared" si="7"/>
        <v>7.8238877059448403E-2</v>
      </c>
      <c r="L17">
        <f t="shared" si="8"/>
        <v>7.8661066582953174E-2</v>
      </c>
      <c r="M17">
        <f t="shared" si="9"/>
        <v>7.8991023363748192E-2</v>
      </c>
      <c r="N17">
        <f t="shared" si="10"/>
        <v>7.9255993076396913E-2</v>
      </c>
    </row>
    <row r="18" spans="2:14" x14ac:dyDescent="0.2">
      <c r="B18">
        <v>0.08</v>
      </c>
      <c r="C18" s="7">
        <f t="shared" si="0"/>
        <v>17.951999999999998</v>
      </c>
      <c r="D18" s="7">
        <f t="shared" si="1"/>
        <v>18.754902659642209</v>
      </c>
      <c r="E18" s="7">
        <f t="shared" si="2"/>
        <v>18.927911534557474</v>
      </c>
      <c r="F18" s="7">
        <f t="shared" si="3"/>
        <v>19.058714736552098</v>
      </c>
      <c r="G18" s="7">
        <f t="shared" si="4"/>
        <v>19.161075179280257</v>
      </c>
      <c r="H18" s="7">
        <f t="shared" si="5"/>
        <v>19.243359216943777</v>
      </c>
      <c r="I18">
        <f t="shared" si="11"/>
        <v>8.5727780331158229E-2</v>
      </c>
      <c r="J18">
        <f t="shared" si="6"/>
        <v>8.8803381793159095E-2</v>
      </c>
      <c r="K18">
        <f t="shared" si="7"/>
        <v>8.9561335697609587E-2</v>
      </c>
      <c r="L18">
        <f t="shared" si="8"/>
        <v>9.013407096815064E-2</v>
      </c>
      <c r="M18">
        <f t="shared" si="9"/>
        <v>9.0582079002467328E-2</v>
      </c>
      <c r="N18">
        <f t="shared" si="10"/>
        <v>9.0942098517027309E-2</v>
      </c>
    </row>
    <row r="19" spans="2:14" x14ac:dyDescent="0.2">
      <c r="B19">
        <v>0.09</v>
      </c>
      <c r="C19" s="7">
        <f t="shared" si="0"/>
        <v>17.408000000000001</v>
      </c>
      <c r="D19" s="7">
        <f t="shared" si="1"/>
        <v>18.566355334451117</v>
      </c>
      <c r="E19" s="7">
        <f t="shared" si="2"/>
        <v>18.764691141741661</v>
      </c>
      <c r="F19" s="7">
        <f t="shared" si="3"/>
        <v>18.914832180063517</v>
      </c>
      <c r="G19" s="7">
        <f t="shared" si="4"/>
        <v>19.03243859189309</v>
      </c>
      <c r="H19" s="7">
        <f t="shared" si="5"/>
        <v>19.127049995800739</v>
      </c>
      <c r="I19">
        <f t="shared" si="11"/>
        <v>9.4423708796294775E-2</v>
      </c>
      <c r="J19">
        <f t="shared" si="6"/>
        <v>9.9660961446426943E-2</v>
      </c>
      <c r="K19">
        <f t="shared" si="7"/>
        <v>0.10065258311315922</v>
      </c>
      <c r="L19">
        <f t="shared" si="8"/>
        <v>0.10140280362038886</v>
      </c>
      <c r="M19">
        <f t="shared" si="9"/>
        <v>0.1019901929365539</v>
      </c>
      <c r="N19">
        <f t="shared" si="10"/>
        <v>0.1024625663432934</v>
      </c>
    </row>
    <row r="20" spans="2:14" x14ac:dyDescent="0.2">
      <c r="B20">
        <v>0.1</v>
      </c>
      <c r="C20" s="7">
        <f t="shared" si="0"/>
        <v>16.8</v>
      </c>
      <c r="D20" s="7">
        <f t="shared" si="1"/>
        <v>18.367718043368907</v>
      </c>
      <c r="E20" s="7">
        <f t="shared" si="2"/>
        <v>18.592479749975624</v>
      </c>
      <c r="F20" s="7">
        <f t="shared" si="3"/>
        <v>18.762854119705704</v>
      </c>
      <c r="G20" s="7">
        <f t="shared" si="4"/>
        <v>18.896446167383704</v>
      </c>
      <c r="H20" s="7">
        <f t="shared" si="5"/>
        <v>19.004004330113528</v>
      </c>
      <c r="I20">
        <f t="shared" si="11"/>
        <v>0.10209422141929973</v>
      </c>
      <c r="J20">
        <f t="shared" si="6"/>
        <v>0.11023022291136056</v>
      </c>
      <c r="K20">
        <f t="shared" si="7"/>
        <v>0.11149296295070171</v>
      </c>
      <c r="L20">
        <f t="shared" si="8"/>
        <v>0.11244954535943508</v>
      </c>
      <c r="M20">
        <f t="shared" si="9"/>
        <v>0.11319925043266806</v>
      </c>
      <c r="N20">
        <f t="shared" si="10"/>
        <v>0.11380262813672937</v>
      </c>
    </row>
    <row r="21" spans="2:14" x14ac:dyDescent="0.2">
      <c r="B21">
        <v>0.11</v>
      </c>
      <c r="C21" s="7">
        <f t="shared" si="0"/>
        <v>16.128</v>
      </c>
      <c r="D21" s="7">
        <f t="shared" si="1"/>
        <v>18.157720781658821</v>
      </c>
      <c r="E21" s="7">
        <f t="shared" si="2"/>
        <v>18.410130061612961</v>
      </c>
      <c r="F21" s="7">
        <f t="shared" si="3"/>
        <v>18.601736966363351</v>
      </c>
      <c r="G21" s="7">
        <f t="shared" si="4"/>
        <v>18.752142195249856</v>
      </c>
      <c r="H21" s="7">
        <f t="shared" si="5"/>
        <v>18.873341505734789</v>
      </c>
      <c r="I21">
        <f t="shared" si="11"/>
        <v>0.10861868104227489</v>
      </c>
      <c r="J21">
        <f t="shared" si="6"/>
        <v>0.12048545279594298</v>
      </c>
      <c r="K21">
        <f t="shared" si="7"/>
        <v>0.12205948350512305</v>
      </c>
      <c r="L21">
        <f t="shared" si="8"/>
        <v>0.12325354110340021</v>
      </c>
      <c r="M21">
        <f t="shared" si="9"/>
        <v>0.12419035504897952</v>
      </c>
      <c r="N21">
        <f t="shared" si="10"/>
        <v>0.12494495098615001</v>
      </c>
    </row>
    <row r="22" spans="2:14" x14ac:dyDescent="0.2">
      <c r="B22">
        <v>0.12</v>
      </c>
      <c r="C22" s="7">
        <f t="shared" si="0"/>
        <v>15.392000000000001</v>
      </c>
      <c r="D22" s="7">
        <f t="shared" si="1"/>
        <v>17.934828147688638</v>
      </c>
      <c r="E22" s="7">
        <f t="shared" si="2"/>
        <v>18.216252803769656</v>
      </c>
      <c r="F22" s="7">
        <f t="shared" si="3"/>
        <v>18.430215511477666</v>
      </c>
      <c r="G22" s="7">
        <f t="shared" si="4"/>
        <v>18.598366925783402</v>
      </c>
      <c r="H22" s="7">
        <f t="shared" si="5"/>
        <v>18.733991982344026</v>
      </c>
      <c r="I22">
        <f t="shared" si="11"/>
        <v>0.11387645050732276</v>
      </c>
      <c r="J22">
        <f t="shared" si="6"/>
        <v>0.13039629955063325</v>
      </c>
      <c r="K22">
        <f t="shared" si="7"/>
        <v>0.13232495163807098</v>
      </c>
      <c r="L22">
        <f t="shared" si="8"/>
        <v>0.13379020633034233</v>
      </c>
      <c r="M22">
        <f t="shared" si="9"/>
        <v>0.13494109782184804</v>
      </c>
      <c r="N22">
        <f t="shared" si="10"/>
        <v>0.1358689609983372</v>
      </c>
    </row>
    <row r="23" spans="2:14" x14ac:dyDescent="0.2">
      <c r="B23">
        <v>0.13</v>
      </c>
      <c r="C23" s="7">
        <f t="shared" si="0"/>
        <v>14.592000000000001</v>
      </c>
      <c r="D23" s="7">
        <f t="shared" si="1"/>
        <v>17.697158282998689</v>
      </c>
      <c r="E23" s="7">
        <f t="shared" si="2"/>
        <v>18.009142295416098</v>
      </c>
      <c r="F23" s="7">
        <f t="shared" si="3"/>
        <v>18.246734393392845</v>
      </c>
      <c r="G23" s="7">
        <f t="shared" si="4"/>
        <v>18.433693213197234</v>
      </c>
      <c r="H23" s="7">
        <f t="shared" si="5"/>
        <v>18.584638567949725</v>
      </c>
      <c r="I23">
        <f t="shared" si="11"/>
        <v>0.11774689265654556</v>
      </c>
      <c r="J23">
        <f t="shared" si="6"/>
        <v>0.13992648350432327</v>
      </c>
      <c r="K23">
        <f t="shared" si="7"/>
        <v>0.14225679389623719</v>
      </c>
      <c r="L23">
        <f t="shared" si="8"/>
        <v>0.1440300454715277</v>
      </c>
      <c r="M23">
        <f t="shared" si="9"/>
        <v>0.14542456009989638</v>
      </c>
      <c r="N23">
        <f t="shared" si="10"/>
        <v>0.14654991947354318</v>
      </c>
    </row>
    <row r="24" spans="2:14" x14ac:dyDescent="0.2">
      <c r="B24">
        <v>0.14000000000000001</v>
      </c>
      <c r="C24" s="7">
        <f t="shared" si="0"/>
        <v>13.727999999999998</v>
      </c>
      <c r="D24" s="7">
        <f t="shared" si="1"/>
        <v>17.442367868523796</v>
      </c>
      <c r="E24" s="7">
        <f t="shared" si="2"/>
        <v>17.786670661637054</v>
      </c>
      <c r="F24" s="7">
        <f t="shared" si="3"/>
        <v>18.049350568466437</v>
      </c>
      <c r="G24" s="7">
        <f t="shared" si="4"/>
        <v>18.256336262061886</v>
      </c>
      <c r="H24" s="7">
        <f t="shared" si="5"/>
        <v>18.423632552250801</v>
      </c>
      <c r="I24">
        <f t="shared" si="11"/>
        <v>0.12010937033204509</v>
      </c>
      <c r="J24">
        <f t="shared" si="6"/>
        <v>0.14903200423113691</v>
      </c>
      <c r="K24">
        <f t="shared" si="7"/>
        <v>0.15181541507045604</v>
      </c>
      <c r="L24">
        <f t="shared" si="8"/>
        <v>0.15393714372483505</v>
      </c>
      <c r="M24">
        <f t="shared" si="9"/>
        <v>0.15560792153028066</v>
      </c>
      <c r="N24">
        <f t="shared" si="10"/>
        <v>0.15695763210892988</v>
      </c>
    </row>
    <row r="25" spans="2:14" x14ac:dyDescent="0.2">
      <c r="B25">
        <v>0.15</v>
      </c>
      <c r="C25" s="7">
        <f t="shared" si="0"/>
        <v>12.8</v>
      </c>
      <c r="D25" s="7">
        <f t="shared" si="1"/>
        <v>17.167484378651142</v>
      </c>
      <c r="E25" s="7">
        <f t="shared" si="2"/>
        <v>17.546133242474831</v>
      </c>
      <c r="F25" s="7">
        <f t="shared" si="3"/>
        <v>17.835590584749927</v>
      </c>
      <c r="G25" s="7">
        <f t="shared" si="4"/>
        <v>18.064021402733644</v>
      </c>
      <c r="H25" s="7">
        <f t="shared" si="5"/>
        <v>18.248870731109616</v>
      </c>
      <c r="I25">
        <f t="shared" si="11"/>
        <v>0.12084324637592332</v>
      </c>
      <c r="J25">
        <f t="shared" si="6"/>
        <v>0.15765858346425154</v>
      </c>
      <c r="K25">
        <f t="shared" si="7"/>
        <v>0.16095185190503536</v>
      </c>
      <c r="L25">
        <f t="shared" si="8"/>
        <v>0.1634670078770972</v>
      </c>
      <c r="M25">
        <f t="shared" si="9"/>
        <v>0.16545046478243897</v>
      </c>
      <c r="N25">
        <f t="shared" si="10"/>
        <v>0.16705459701044104</v>
      </c>
    </row>
    <row r="26" spans="2:14" x14ac:dyDescent="0.2">
      <c r="B26">
        <v>0.16</v>
      </c>
      <c r="C26" s="7">
        <f t="shared" si="0"/>
        <v>11.808</v>
      </c>
      <c r="D26" s="7">
        <f t="shared" si="1"/>
        <v>16.868653306034986</v>
      </c>
      <c r="E26" s="7">
        <f t="shared" si="2"/>
        <v>17.284015162662683</v>
      </c>
      <c r="F26" s="7">
        <f t="shared" si="3"/>
        <v>17.602234735867867</v>
      </c>
      <c r="G26" s="7">
        <f t="shared" si="4"/>
        <v>17.853783887841516</v>
      </c>
      <c r="H26" s="7">
        <f t="shared" si="5"/>
        <v>18.057609028948683</v>
      </c>
      <c r="I26">
        <f t="shared" si="11"/>
        <v>0.11982788363028345</v>
      </c>
      <c r="J26">
        <f t="shared" si="6"/>
        <v>0.16573790416551012</v>
      </c>
      <c r="K26">
        <f t="shared" si="7"/>
        <v>0.16960431444718468</v>
      </c>
      <c r="L26">
        <f t="shared" si="8"/>
        <v>0.17256337811399952</v>
      </c>
      <c r="M26">
        <f t="shared" si="9"/>
        <v>0.17490062551260643</v>
      </c>
      <c r="N26">
        <f t="shared" si="10"/>
        <v>0.17679326364245393</v>
      </c>
    </row>
    <row r="27" spans="2:14" x14ac:dyDescent="0.2">
      <c r="B27">
        <v>0.17</v>
      </c>
      <c r="C27" s="7">
        <f t="shared" si="0"/>
        <v>10.751999999999997</v>
      </c>
      <c r="D27" s="7">
        <f t="shared" si="1"/>
        <v>16.540742168000548</v>
      </c>
      <c r="E27" s="7">
        <f t="shared" si="2"/>
        <v>16.995624819678728</v>
      </c>
      <c r="F27" s="7">
        <f t="shared" si="3"/>
        <v>17.344977585656068</v>
      </c>
      <c r="G27" s="7">
        <f t="shared" si="4"/>
        <v>17.621653605394535</v>
      </c>
      <c r="H27" s="7">
        <f t="shared" si="5"/>
        <v>17.846168676856042</v>
      </c>
      <c r="I27">
        <f t="shared" si="11"/>
        <v>0.11694264493722656</v>
      </c>
      <c r="J27">
        <f t="shared" si="6"/>
        <v>0.17318187378047528</v>
      </c>
      <c r="K27">
        <f t="shared" si="7"/>
        <v>0.17769289747477424</v>
      </c>
      <c r="L27">
        <f t="shared" si="8"/>
        <v>0.18115334406302497</v>
      </c>
      <c r="M27">
        <f t="shared" si="9"/>
        <v>0.18389146678919674</v>
      </c>
      <c r="N27">
        <f t="shared" si="10"/>
        <v>0.18611182305651744</v>
      </c>
    </row>
    <row r="28" spans="2:14" x14ac:dyDescent="0.2">
      <c r="B28">
        <v>0.18</v>
      </c>
      <c r="C28" s="7">
        <f t="shared" si="0"/>
        <v>9.6320000000000014</v>
      </c>
      <c r="D28" s="7">
        <f t="shared" si="1"/>
        <v>16.17669016873004</v>
      </c>
      <c r="E28" s="7">
        <f t="shared" si="2"/>
        <v>16.674490458979189</v>
      </c>
      <c r="F28" s="7">
        <f t="shared" si="3"/>
        <v>17.05786800878499</v>
      </c>
      <c r="G28" s="7">
        <f t="shared" si="4"/>
        <v>17.362134259797319</v>
      </c>
      <c r="H28" s="7">
        <f t="shared" si="5"/>
        <v>17.609450285391524</v>
      </c>
      <c r="I28">
        <f t="shared" si="11"/>
        <v>0.11206689313885489</v>
      </c>
      <c r="J28">
        <f t="shared" si="6"/>
        <v>0.17987347887843907</v>
      </c>
      <c r="K28">
        <f t="shared" si="7"/>
        <v>0.18511112690866768</v>
      </c>
      <c r="L28">
        <f t="shared" si="8"/>
        <v>0.18913952221863969</v>
      </c>
      <c r="M28">
        <f t="shared" si="9"/>
        <v>0.19233341916605301</v>
      </c>
      <c r="N28">
        <f t="shared" si="10"/>
        <v>0.19492744610548252</v>
      </c>
    </row>
    <row r="29" spans="2:14" x14ac:dyDescent="0.2">
      <c r="B29">
        <v>0.19</v>
      </c>
      <c r="C29" s="7">
        <f t="shared" si="0"/>
        <v>8.4480000000000004</v>
      </c>
      <c r="D29" s="7">
        <f t="shared" si="1"/>
        <v>15.76637562905022</v>
      </c>
      <c r="E29" s="7">
        <f t="shared" si="2"/>
        <v>16.311306350054373</v>
      </c>
      <c r="F29" s="7">
        <f t="shared" si="3"/>
        <v>16.732329214022975</v>
      </c>
      <c r="G29" s="7">
        <f t="shared" si="4"/>
        <v>17.06729040016117</v>
      </c>
      <c r="H29" s="7">
        <f t="shared" si="5"/>
        <v>17.340080919684461</v>
      </c>
      <c r="I29">
        <f t="shared" si="11"/>
        <v>0.10507999107727152</v>
      </c>
      <c r="J29">
        <f t="shared" si="6"/>
        <v>0.18565138656036761</v>
      </c>
      <c r="K29">
        <f t="shared" si="7"/>
        <v>0.19171168331692129</v>
      </c>
      <c r="L29">
        <f t="shared" si="8"/>
        <v>0.19638681541326908</v>
      </c>
      <c r="M29">
        <f t="shared" si="9"/>
        <v>0.20010197102124053</v>
      </c>
      <c r="N29">
        <f t="shared" si="10"/>
        <v>0.203124802388507</v>
      </c>
    </row>
    <row r="30" spans="2:14" x14ac:dyDescent="0.2">
      <c r="B30">
        <v>0.2</v>
      </c>
      <c r="C30" s="7">
        <f t="shared" si="0"/>
        <v>7.1999999999999975</v>
      </c>
      <c r="D30" s="7">
        <f t="shared" si="1"/>
        <v>15.294489826634601</v>
      </c>
      <c r="E30" s="7">
        <f t="shared" si="2"/>
        <v>15.891948094037044</v>
      </c>
      <c r="F30" s="7">
        <f t="shared" si="3"/>
        <v>16.355308679158853</v>
      </c>
      <c r="G30" s="7">
        <f t="shared" si="4"/>
        <v>16.72502061900747</v>
      </c>
      <c r="H30" s="7">
        <f t="shared" si="5"/>
        <v>17.026798450415694</v>
      </c>
      <c r="I30">
        <f t="shared" si="11"/>
        <v>9.5861301594577578E-2</v>
      </c>
      <c r="J30">
        <f t="shared" si="6"/>
        <v>0.19028214412295497</v>
      </c>
      <c r="K30">
        <f t="shared" si="7"/>
        <v>0.19728053978731902</v>
      </c>
      <c r="L30">
        <f t="shared" si="8"/>
        <v>0.20269836625322579</v>
      </c>
      <c r="M30">
        <f t="shared" si="9"/>
        <v>0.2070152682890013</v>
      </c>
      <c r="N30">
        <f t="shared" si="10"/>
        <v>0.21053513472403101</v>
      </c>
    </row>
    <row r="31" spans="2:14" x14ac:dyDescent="0.2">
      <c r="B31">
        <v>0.21</v>
      </c>
      <c r="C31" s="7">
        <f t="shared" si="0"/>
        <v>5.8880000000000017</v>
      </c>
      <c r="D31" s="7">
        <f t="shared" si="1"/>
        <v>14.736125994561547</v>
      </c>
      <c r="E31" s="7">
        <f t="shared" si="2"/>
        <v>15.393339588134015</v>
      </c>
      <c r="F31" s="7">
        <f t="shared" si="3"/>
        <v>15.905414575341013</v>
      </c>
      <c r="G31" s="7">
        <f t="shared" si="4"/>
        <v>16.31544346192096</v>
      </c>
      <c r="H31" s="7">
        <f t="shared" si="5"/>
        <v>16.651064148037463</v>
      </c>
      <c r="I31">
        <f t="shared" si="11"/>
        <v>8.4290187532875413E-2</v>
      </c>
      <c r="J31">
        <f t="shared" si="6"/>
        <v>0.19340512219562647</v>
      </c>
      <c r="K31">
        <f t="shared" si="7"/>
        <v>0.2014855413928909</v>
      </c>
      <c r="L31">
        <f t="shared" si="8"/>
        <v>0.20776760491045149</v>
      </c>
      <c r="M31">
        <f t="shared" si="9"/>
        <v>0.21278934241707609</v>
      </c>
      <c r="N31">
        <f t="shared" si="10"/>
        <v>0.21689435774220878</v>
      </c>
    </row>
    <row r="32" spans="2:14" x14ac:dyDescent="0.2">
      <c r="B32">
        <v>0.22</v>
      </c>
      <c r="C32" s="7">
        <f t="shared" si="0"/>
        <v>4.5120000000000005</v>
      </c>
      <c r="D32" s="7">
        <f t="shared" si="1"/>
        <v>14.046243837639928</v>
      </c>
      <c r="E32" s="7">
        <f t="shared" si="2"/>
        <v>14.773536156302375</v>
      </c>
      <c r="F32" s="7">
        <f t="shared" si="3"/>
        <v>15.343613541490706</v>
      </c>
      <c r="G32" s="7">
        <f t="shared" si="4"/>
        <v>15.802172588772855</v>
      </c>
      <c r="H32" s="7">
        <f t="shared" si="5"/>
        <v>16.178867573983506</v>
      </c>
      <c r="I32">
        <f t="shared" si="11"/>
        <v>7.0246011734267852E-2</v>
      </c>
      <c r="J32">
        <f t="shared" si="6"/>
        <v>0.19440833547815972</v>
      </c>
      <c r="K32">
        <f t="shared" si="7"/>
        <v>0.20375987572402676</v>
      </c>
      <c r="L32">
        <f t="shared" si="8"/>
        <v>0.2110691919018679</v>
      </c>
      <c r="M32">
        <f t="shared" si="9"/>
        <v>0.2169360032667064</v>
      </c>
      <c r="N32">
        <f t="shared" si="10"/>
        <v>0.22174728547887471</v>
      </c>
    </row>
    <row r="33" spans="2:15" x14ac:dyDescent="0.2">
      <c r="B33">
        <v>0.23</v>
      </c>
      <c r="C33" s="7">
        <f t="shared" si="0"/>
        <v>3.0719999999999992</v>
      </c>
      <c r="D33" s="7">
        <f t="shared" si="1"/>
        <v>13.128395758909413</v>
      </c>
      <c r="E33" s="7">
        <f t="shared" si="2"/>
        <v>13.942111937023396</v>
      </c>
      <c r="F33" s="7">
        <f t="shared" si="3"/>
        <v>14.585329474434216</v>
      </c>
      <c r="G33" s="7">
        <f t="shared" si="4"/>
        <v>15.106056521145621</v>
      </c>
      <c r="H33" s="7">
        <f t="shared" si="5"/>
        <v>15.535992194314673</v>
      </c>
      <c r="I33">
        <f t="shared" si="11"/>
        <v>5.3608137040856277E-2</v>
      </c>
      <c r="J33">
        <f t="shared" si="6"/>
        <v>0.19208620827105699</v>
      </c>
      <c r="K33">
        <f t="shared" si="7"/>
        <v>0.20297895545938968</v>
      </c>
      <c r="L33">
        <f t="shared" si="8"/>
        <v>0.21155523189420908</v>
      </c>
      <c r="M33">
        <f t="shared" si="9"/>
        <v>0.21847739739117786</v>
      </c>
      <c r="N33">
        <f t="shared" si="10"/>
        <v>0.22417913352986132</v>
      </c>
    </row>
    <row r="34" spans="2:15" x14ac:dyDescent="0.2">
      <c r="B34">
        <v>0.24</v>
      </c>
      <c r="C34" s="7">
        <f t="shared" si="0"/>
        <v>1.5680000000000005</v>
      </c>
      <c r="D34" s="7">
        <f t="shared" si="1"/>
        <v>11.696070952851468</v>
      </c>
      <c r="E34" s="7">
        <f t="shared" si="2"/>
        <v>12.627700711178386</v>
      </c>
      <c r="F34" s="7">
        <f t="shared" si="3"/>
        <v>13.374806099528442</v>
      </c>
      <c r="G34" s="7">
        <f t="shared" si="4"/>
        <v>13.986315735311251</v>
      </c>
      <c r="H34" s="7">
        <f t="shared" si="5"/>
        <v>14.495593273553913</v>
      </c>
      <c r="I34">
        <f t="shared" si="11"/>
        <v>3.4255926294743035E-2</v>
      </c>
      <c r="J34">
        <f t="shared" si="6"/>
        <v>0.18327265128973766</v>
      </c>
      <c r="K34">
        <f t="shared" si="7"/>
        <v>0.19615809132369214</v>
      </c>
      <c r="L34">
        <f t="shared" si="8"/>
        <v>0.20642248780445854</v>
      </c>
      <c r="M34">
        <f t="shared" si="9"/>
        <v>0.21478149994750298</v>
      </c>
      <c r="N34">
        <f t="shared" si="10"/>
        <v>0.22171546946154791</v>
      </c>
    </row>
    <row r="35" spans="2:15" x14ac:dyDescent="0.2">
      <c r="B35">
        <v>0.25</v>
      </c>
      <c r="C35" s="7">
        <f t="shared" si="0"/>
        <v>0</v>
      </c>
      <c r="D35" s="7">
        <f t="shared" si="1"/>
        <v>0</v>
      </c>
      <c r="E35" s="7">
        <f t="shared" si="2"/>
        <v>0</v>
      </c>
      <c r="F35" s="7">
        <f t="shared" si="3"/>
        <v>0</v>
      </c>
      <c r="G35" s="7">
        <f t="shared" si="4"/>
        <v>0</v>
      </c>
      <c r="H35" s="7">
        <f t="shared" si="5"/>
        <v>0</v>
      </c>
      <c r="I35">
        <f t="shared" si="11"/>
        <v>1.2068742338030564E-2</v>
      </c>
      <c r="J35">
        <f t="shared" si="6"/>
        <v>9.0023511924290769E-2</v>
      </c>
      <c r="K35">
        <f t="shared" si="7"/>
        <v>9.7194174875623207E-2</v>
      </c>
      <c r="L35">
        <f t="shared" si="8"/>
        <v>0.10294457183439303</v>
      </c>
      <c r="M35">
        <f t="shared" si="9"/>
        <v>0.10765130157386092</v>
      </c>
      <c r="N35">
        <f t="shared" si="10"/>
        <v>0.11157116087717545</v>
      </c>
    </row>
    <row r="37" spans="2:15" x14ac:dyDescent="0.2">
      <c r="H37" s="2"/>
      <c r="I37" s="3" t="s">
        <v>3</v>
      </c>
      <c r="J37" s="3" t="s">
        <v>8</v>
      </c>
      <c r="K37" s="3" t="s">
        <v>9</v>
      </c>
      <c r="L37" s="3" t="s">
        <v>10</v>
      </c>
      <c r="M37" s="3" t="s">
        <v>11</v>
      </c>
      <c r="N37" s="3" t="s">
        <v>12</v>
      </c>
      <c r="O37" s="2"/>
    </row>
    <row r="38" spans="2:15" x14ac:dyDescent="0.2">
      <c r="H38" s="4" t="s">
        <v>14</v>
      </c>
      <c r="I38" s="8">
        <f t="shared" ref="I38:N38" si="12">SUM(I11:I36)/(rohrradius^2*PI())</f>
        <v>10</v>
      </c>
      <c r="J38" s="8">
        <f t="shared" si="12"/>
        <v>15.490155432560099</v>
      </c>
      <c r="K38" s="8">
        <f t="shared" si="12"/>
        <v>15.955915863896736</v>
      </c>
      <c r="L38" s="8">
        <f t="shared" si="12"/>
        <v>16.318454670762542</v>
      </c>
      <c r="M38" s="8">
        <f t="shared" si="12"/>
        <v>16.608588104888199</v>
      </c>
      <c r="N38" s="8">
        <f t="shared" si="12"/>
        <v>16.845999886508785</v>
      </c>
      <c r="O38" s="2" t="s">
        <v>1</v>
      </c>
    </row>
    <row r="39" spans="2:15" x14ac:dyDescent="0.2">
      <c r="H39" s="4" t="s">
        <v>15</v>
      </c>
      <c r="I39" s="2">
        <f>Umax/I38</f>
        <v>2</v>
      </c>
      <c r="J39" s="5">
        <f t="shared" ref="J39:N39" si="13">Umax/J38</f>
        <v>1.2911426284309755</v>
      </c>
      <c r="K39" s="5">
        <f t="shared" si="13"/>
        <v>1.2534535886626079</v>
      </c>
      <c r="L39" s="5">
        <f t="shared" si="13"/>
        <v>1.2256062478657133</v>
      </c>
      <c r="M39" s="5">
        <f t="shared" si="13"/>
        <v>1.2041962792799739</v>
      </c>
      <c r="N39" s="5">
        <f t="shared" si="13"/>
        <v>1.1872254621120539</v>
      </c>
      <c r="O39" s="2"/>
    </row>
    <row r="40" spans="2:15" x14ac:dyDescent="0.2">
      <c r="H40" s="4" t="s">
        <v>16</v>
      </c>
      <c r="I40" s="6">
        <f>rohrradius*(1-I38/Umax)^0.5</f>
        <v>0.17677669529663689</v>
      </c>
      <c r="J40" s="6">
        <f>rohrradius*(1-((J38/Umax)^6))</f>
        <v>0.19603717362233583</v>
      </c>
      <c r="K40" s="6">
        <f>rohrradius*(1-((K38/Umax)^7))</f>
        <v>0.19857406433420732</v>
      </c>
      <c r="L40" s="6">
        <f>rohrradius*(1-((L38/Umax)^8))</f>
        <v>0.2008942578749629</v>
      </c>
      <c r="M40" s="6">
        <f>rohrradius*(1-((M38/Umax)^9))</f>
        <v>0.20304687744467911</v>
      </c>
      <c r="N40" s="6">
        <f>rohrradius*(1-((N38/Umax)^10))</f>
        <v>0.20506259533916582</v>
      </c>
      <c r="O40" s="2" t="s">
        <v>2</v>
      </c>
    </row>
    <row r="41" spans="2:15" x14ac:dyDescent="0.2">
      <c r="H41" s="4" t="s">
        <v>13</v>
      </c>
      <c r="I41" s="6">
        <f t="shared" ref="I41:N41" si="14">I40/rohrradius</f>
        <v>0.70710678118654757</v>
      </c>
      <c r="J41" s="6">
        <f t="shared" si="14"/>
        <v>0.78414869448934332</v>
      </c>
      <c r="K41" s="6">
        <f t="shared" si="14"/>
        <v>0.79429625733682929</v>
      </c>
      <c r="L41" s="6">
        <f t="shared" si="14"/>
        <v>0.8035770314998516</v>
      </c>
      <c r="M41" s="6">
        <f t="shared" si="14"/>
        <v>0.81218750977871645</v>
      </c>
      <c r="N41" s="6">
        <f t="shared" si="14"/>
        <v>0.82025038135666328</v>
      </c>
      <c r="O41" s="2"/>
    </row>
  </sheetData>
  <phoneticPr fontId="0" type="noConversion"/>
  <hyperlinks>
    <hyperlink ref="I1" r:id="rId1"/>
  </hyperlinks>
  <pageMargins left="0.78740157499999996" right="0.78740157499999996" top="0.984251969" bottom="0.984251969" header="0.4921259845" footer="0.4921259845"/>
  <pageSetup paperSize="9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Tabelle1</vt:lpstr>
      <vt:lpstr>Tabelle2</vt:lpstr>
      <vt:lpstr>Tabelle3</vt:lpstr>
      <vt:lpstr>_R</vt:lpstr>
      <vt:lpstr>Tabelle1!Druckbereich</vt:lpstr>
      <vt:lpstr>radius</vt:lpstr>
      <vt:lpstr>rohrradius</vt:lpstr>
      <vt:lpstr>Umax</vt:lpstr>
    </vt:vector>
  </TitlesOfParts>
  <Company>FH Duesseldorf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Kameier</dc:creator>
  <cp:lastModifiedBy>Frank Kameier</cp:lastModifiedBy>
  <cp:lastPrinted>1999-11-14T17:50:20Z</cp:lastPrinted>
  <dcterms:created xsi:type="dcterms:W3CDTF">1999-11-14T16:56:46Z</dcterms:created>
  <dcterms:modified xsi:type="dcterms:W3CDTF">2014-11-14T22:16:39Z</dcterms:modified>
</cp:coreProperties>
</file>